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'List1'!$A$1:$M$150</definedName>
  </definedNames>
  <calcPr fullCalcOnLoad="1"/>
</workbook>
</file>

<file path=xl/sharedStrings.xml><?xml version="1.0" encoding="utf-8"?>
<sst xmlns="http://schemas.openxmlformats.org/spreadsheetml/2006/main" count="83" uniqueCount="83">
  <si>
    <t>PŘÍJMY  CELKEM</t>
  </si>
  <si>
    <t>VÝDAJE CELKEM</t>
  </si>
  <si>
    <t>Souhrn :</t>
  </si>
  <si>
    <t>Příjmy celkem :</t>
  </si>
  <si>
    <t>Výdaje celkem:</t>
  </si>
  <si>
    <t>smlouvy s předmětem plnění o ceně vyšší než 50 000,- Kč. V tomto případě jednají jménem předseda</t>
  </si>
  <si>
    <t>a ředitel společně, a jejich jednání musí být odsouhlaseno usnesením rady EL v předmětné věci.</t>
  </si>
  <si>
    <t xml:space="preserve">Jakákoliv částka k úhradě musí být podepsána min. 2 podpisy a to: ředitel a předseda Rady EL </t>
  </si>
  <si>
    <t>zasedání.</t>
  </si>
  <si>
    <t xml:space="preserve">2.2.    Náklady na chod kanceláře   </t>
  </si>
  <si>
    <t>nebo místopředsedové EL. S tímto výdajem bude vždy seznámena Rada EL na nejbližším</t>
  </si>
  <si>
    <t>Komentář k čerpání finančních prostředků ze zůstatku z minulého účetního období</t>
  </si>
  <si>
    <t>Se zůstatkem z minulého účetního období je možno disponovat v souladu se stanovami takto:</t>
  </si>
  <si>
    <t>Rozdíl:</t>
  </si>
  <si>
    <t>2.2.3.  nákup materiálu - 6171 5139</t>
  </si>
  <si>
    <t xml:space="preserve">2.1.    Náklady na pracovníky sekretariátu </t>
  </si>
  <si>
    <t>2.1.1 platy zaměstnanců - 6171 5011</t>
  </si>
  <si>
    <t>2.1.2 sociální pojistění - 6171 5031</t>
  </si>
  <si>
    <t>2.1.3 zdravotní pojištění - 6171 5032</t>
  </si>
  <si>
    <t>2.1.4 pojištění povinné - 6171 5038</t>
  </si>
  <si>
    <t xml:space="preserve">2.2.1.  služby pošt - 6171 5161 </t>
  </si>
  <si>
    <t>2.2.2 služby telekomunikací - 6171 5162</t>
  </si>
  <si>
    <t>2.2.4 knihy, učební pomůcky, tisk - 6171 5136</t>
  </si>
  <si>
    <t>2.2.5 drobný hmotný dlouhodobý majetek - 6171 5137</t>
  </si>
  <si>
    <t>2.2.7 služby zpracování dat - 6171 5168</t>
  </si>
  <si>
    <t>2.2.8 nákup ostatních služeb - 6171 5169</t>
  </si>
  <si>
    <t>2.2.15 ostatní neinvest. transfery do zahr. - 6171 5532</t>
  </si>
  <si>
    <t xml:space="preserve">1.1 neivestiční přijaté dotace od obcí - 4121 </t>
  </si>
  <si>
    <t>1.5 přijaté nekápitálové přísp. a náhrady - 6171 2324</t>
  </si>
  <si>
    <t>1.2 neinvestiční přijaté dotace od krajů - 4122</t>
  </si>
  <si>
    <t>(prodej kulturních pasů EL)</t>
  </si>
  <si>
    <t>2.2.8.4 stravenky</t>
  </si>
  <si>
    <r>
      <t>(</t>
    </r>
    <r>
      <rPr>
        <sz val="9"/>
        <rFont val="Times New Roman"/>
        <family val="1"/>
      </rPr>
      <t>zprac. mezd)</t>
    </r>
  </si>
  <si>
    <t>(pojištění organizace)</t>
  </si>
  <si>
    <t xml:space="preserve">(členství v AGEG) </t>
  </si>
  <si>
    <t>1.6 příjmy z prodeje zboží - 6171 2112</t>
  </si>
  <si>
    <t xml:space="preserve">1.7 příjmy z úroků - 6310 2141 </t>
  </si>
  <si>
    <t>1.8 příjmy z poskytování služeb a výrobků - 6171 2111</t>
  </si>
  <si>
    <t xml:space="preserve">2.2.6.  služby peněžních ústavů - 6310 5163 </t>
  </si>
  <si>
    <t>skutečnost v r. 2005</t>
  </si>
  <si>
    <t>Rezerva rozpočtu: viz komentář</t>
  </si>
  <si>
    <t>Komentář k čerpání finančních prostředků z rezervy rozpočtu</t>
  </si>
  <si>
    <t>Z rezervy rozpočtu mohou být dle platných stanov (čl. VII. Bod 7.4) hrazeny náklady nebo být uzavírány</t>
  </si>
  <si>
    <t>Skutečnost v r. 2005</t>
  </si>
  <si>
    <t>(SHEEL - účastnické poplatky od sportovních sdružení)</t>
  </si>
  <si>
    <t>2.2.10.  údržba a opravy - 6171 5171</t>
  </si>
  <si>
    <t>2.2.11 programové vybavení - 6171 5172</t>
  </si>
  <si>
    <t>2.2.12 platby daní a poplatků  - 6171 5362</t>
  </si>
  <si>
    <t xml:space="preserve">2.2.13 cestovné tuzemské a zahraniční - 6112 5173 </t>
  </si>
  <si>
    <t>2.2.14 pohoštění - 6171 5175</t>
  </si>
  <si>
    <t>3.1 ostatní neivestiční výdaje - 6171 5909</t>
  </si>
  <si>
    <t xml:space="preserve">Rozpočet Euroregionu Labe </t>
  </si>
  <si>
    <t>FMP Interreg IIIA projekt EL jedná se o projekt Správce fondu.</t>
  </si>
  <si>
    <t>1.3. neinvestiční převody z Národního fondu - 4118</t>
  </si>
  <si>
    <t>1.9 převody z rozpočtových účtů - 4134</t>
  </si>
  <si>
    <t>(navýšení z důvodů vyšších nákladů kanceláře FMP)</t>
  </si>
  <si>
    <t>3.2 Ostatní neinvestiční transfery nezisk. A podob. organizacím - 61715229</t>
  </si>
  <si>
    <t>3.3 Neinvestiční transfery obcím - 6171 5321</t>
  </si>
  <si>
    <t>3.4 Ostatní neinv. Transfery veř. Rozp. Územní úrovně - 6171 5329</t>
  </si>
  <si>
    <t>3.5 Neinvestiční příspěvky ostatním přísp. Organizacím - 61715339</t>
  </si>
  <si>
    <t>rozpočet 2007 po úpravě</t>
  </si>
  <si>
    <t xml:space="preserve">  návrh rozpočtu EL na  rok 2008 </t>
  </si>
  <si>
    <t>návrh 2008</t>
  </si>
  <si>
    <t xml:space="preserve">1.1.1 členské příspěvky- </t>
  </si>
  <si>
    <t>2.2.8.5 kancelář FMP - úklid kanceláře</t>
  </si>
  <si>
    <t>1.4  ostatní neinvestiční přijaté transfery ze státního rozpočtu - 4116 Skládá se ze dvou částek, prostředků, které protečou rozpočtem EL, k žadatelům z FMP - 3500000,- Kč a částky 786000,- Kč FMP Interreg III A projekt EL administrace FMP. Příjem za administraci FMP hradí 75% mzdových prostředků tedy 360.000- Kč a 126.000- Kč za sociální a zdravotní odvody, 31.500- nájem, 20.000,- stravenky)</t>
  </si>
  <si>
    <t>celkem 4 zaměstnanci na plný uvazek a 1 na částečný úvazek</t>
  </si>
  <si>
    <t xml:space="preserve">2.2.8.3 audit </t>
  </si>
  <si>
    <t>k 31.12.07 měl EL finanční zdroj  -  680.917,68 Kč.</t>
  </si>
  <si>
    <t>2.2.9 nájemné kanceláře FMP - 6171 5164</t>
  </si>
  <si>
    <t>4.1. Rozpočtová rezerva</t>
  </si>
  <si>
    <t>1.10 volné prostředky z r. 2007</t>
  </si>
  <si>
    <t>za adminstraci FMP v roce 2007 se bude příjem pohybovat cca. 180 tis.</t>
  </si>
  <si>
    <t>Do položky budou zahrnuty příjmy za projekty již ze strany El zrealizované a zaplacené již v roce 07 Kalendář -190 tis., Katalog - 53 tis.</t>
  </si>
  <si>
    <t>projekt Kulturní a sportovní kaledndář EEL a Katalog kulturních a sportovních zařízení</t>
  </si>
  <si>
    <t xml:space="preserve">2.2.8.2 www stránky aktualizace, doména </t>
  </si>
  <si>
    <t>Předpokládaný stav finančních zdrojů EL k 31.12.08 činí 493.000,- Kč</t>
  </si>
  <si>
    <t>2. Výdaje  2008</t>
  </si>
  <si>
    <t>1. Příjmy  2008</t>
  </si>
  <si>
    <t>od června 2007 RC Brouk funguje bez dotací</t>
  </si>
  <si>
    <t xml:space="preserve">v roce 2008 EEL plánuje společné projekty: kalendáře a katalogu EEL, projekt sportovních her EEL a www portálu EEL. Projekty jsou ve fázi </t>
  </si>
  <si>
    <t>podané žádosti. Budou-li dotace na projekty schváleny budou příjmy činit asi 382 tis. tyto zatím nejisté příjmy nebyly zahrnuty do rozpočtu</t>
  </si>
  <si>
    <t>Pokles souvisí s tím, že nejsou ještě zahájeny programy, které budou spolufinancovat projekty EL. Rozpočtová rezerva by se zvýšila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</si>
</sst>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</numFmts>
  <fonts count="14">
    <font>
      <sz val="10"/>
      <name val="Arial CE"/>
      <family val="0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2" fillId="2" borderId="0" xfId="18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2" fillId="0" borderId="0" xfId="18" applyNumberFormat="1" applyFont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4" fontId="7" fillId="0" borderId="0" xfId="18" applyNumberFormat="1" applyFont="1" applyAlignment="1">
      <alignment horizontal="righ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4" fontId="6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3" borderId="0" xfId="0" applyNumberFormat="1" applyFont="1" applyFill="1" applyAlignment="1">
      <alignment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/>
    </xf>
    <xf numFmtId="165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7" fillId="0" borderId="0" xfId="18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18" applyNumberFormat="1" applyFont="1" applyAlignment="1">
      <alignment horizontal="center"/>
    </xf>
    <xf numFmtId="14" fontId="3" fillId="0" borderId="0" xfId="0" applyNumberFormat="1" applyFont="1" applyAlignment="1">
      <alignment/>
    </xf>
    <xf numFmtId="164" fontId="3" fillId="0" borderId="0" xfId="18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9" fillId="0" borderId="1" xfId="18" applyNumberFormat="1" applyFont="1" applyBorder="1" applyAlignment="1">
      <alignment horizontal="right"/>
    </xf>
    <xf numFmtId="164" fontId="7" fillId="0" borderId="2" xfId="18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18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3" xfId="0" applyFont="1" applyBorder="1" applyAlignment="1">
      <alignment horizontal="left" vertical="top" wrapText="1" indent="2"/>
    </xf>
    <xf numFmtId="0" fontId="10" fillId="0" borderId="4" xfId="0" applyFont="1" applyBorder="1" applyAlignment="1">
      <alignment horizontal="left" vertical="top" wrapText="1" indent="2"/>
    </xf>
    <xf numFmtId="0" fontId="10" fillId="0" borderId="5" xfId="0" applyFont="1" applyBorder="1" applyAlignment="1">
      <alignment horizontal="left" vertical="top" wrapText="1" indent="2"/>
    </xf>
    <xf numFmtId="0" fontId="10" fillId="0" borderId="6" xfId="0" applyFont="1" applyBorder="1" applyAlignment="1">
      <alignment horizontal="right" wrapText="1" indent="2"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164" fontId="6" fillId="0" borderId="1" xfId="18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4" fontId="3" fillId="0" borderId="0" xfId="0" applyNumberFormat="1" applyFont="1" applyAlignment="1">
      <alignment wrapText="1"/>
    </xf>
    <xf numFmtId="165" fontId="2" fillId="2" borderId="1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65" fontId="2" fillId="4" borderId="0" xfId="0" applyNumberFormat="1" applyFont="1" applyFill="1" applyAlignment="1">
      <alignment/>
    </xf>
    <xf numFmtId="165" fontId="2" fillId="0" borderId="1" xfId="0" applyNumberFormat="1" applyFont="1" applyBorder="1" applyAlignment="1">
      <alignment horizontal="center"/>
    </xf>
    <xf numFmtId="165" fontId="1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4" fontId="3" fillId="5" borderId="0" xfId="0" applyNumberFormat="1" applyFont="1" applyFill="1" applyAlignment="1">
      <alignment wrapText="1"/>
    </xf>
    <xf numFmtId="14" fontId="3" fillId="5" borderId="0" xfId="0" applyNumberFormat="1" applyFont="1" applyFill="1" applyAlignment="1">
      <alignment/>
    </xf>
    <xf numFmtId="0" fontId="3" fillId="5" borderId="0" xfId="0" applyFont="1" applyFill="1" applyBorder="1" applyAlignment="1">
      <alignment/>
    </xf>
    <xf numFmtId="165" fontId="2" fillId="5" borderId="0" xfId="0" applyNumberFormat="1" applyFont="1" applyFill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0" borderId="3" xfId="0" applyFont="1" applyBorder="1" applyAlignment="1">
      <alignment horizontal="right" wrapText="1" indent="2"/>
    </xf>
    <xf numFmtId="0" fontId="10" fillId="0" borderId="4" xfId="0" applyFont="1" applyBorder="1" applyAlignment="1">
      <alignment horizontal="right" wrapText="1" indent="2"/>
    </xf>
    <xf numFmtId="0" fontId="10" fillId="0" borderId="5" xfId="0" applyFont="1" applyBorder="1" applyAlignment="1">
      <alignment horizontal="right" wrapText="1" indent="2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view="pageBreakPreview" zoomScale="60" zoomScaleNormal="90" workbookViewId="0" topLeftCell="A1">
      <selection activeCell="K30" sqref="K30"/>
    </sheetView>
  </sheetViews>
  <sheetFormatPr defaultColWidth="9.00390625" defaultRowHeight="12.75"/>
  <cols>
    <col min="1" max="1" width="85.625" style="2" customWidth="1"/>
    <col min="2" max="2" width="0" style="2" hidden="1" customWidth="1"/>
    <col min="3" max="4" width="9.875" style="2" hidden="1" customWidth="1"/>
    <col min="5" max="5" width="27.75390625" style="2" hidden="1" customWidth="1"/>
    <col min="6" max="6" width="9.125" style="2" hidden="1" customWidth="1"/>
    <col min="7" max="7" width="24.00390625" style="2" hidden="1" customWidth="1"/>
    <col min="8" max="8" width="10.125" style="2" hidden="1" customWidth="1"/>
    <col min="9" max="9" width="0" style="2" hidden="1" customWidth="1"/>
    <col min="10" max="10" width="20.875" style="47" customWidth="1"/>
    <col min="11" max="11" width="15.75390625" style="47" customWidth="1"/>
    <col min="12" max="12" width="15.75390625" style="2" customWidth="1"/>
    <col min="13" max="16384" width="9.125" style="2" customWidth="1"/>
  </cols>
  <sheetData>
    <row r="1" spans="1:12" ht="19.5" thickBot="1">
      <c r="A1" s="74" t="s">
        <v>61</v>
      </c>
      <c r="B1" s="75"/>
      <c r="C1" s="75"/>
      <c r="D1" s="75"/>
      <c r="E1" s="75"/>
      <c r="F1" s="75"/>
      <c r="G1" s="31"/>
      <c r="H1" s="57"/>
      <c r="I1" s="57"/>
      <c r="J1" s="56"/>
      <c r="K1" s="66"/>
      <c r="L1" s="63"/>
    </row>
    <row r="3" spans="1:6" ht="12.75">
      <c r="A3" s="3"/>
      <c r="B3" s="3"/>
      <c r="C3" s="3"/>
      <c r="D3" s="3"/>
      <c r="E3" s="3"/>
      <c r="F3" s="3"/>
    </row>
    <row r="4" spans="1:12" ht="13.5" thickBot="1">
      <c r="A4" s="6" t="s">
        <v>78</v>
      </c>
      <c r="B4" s="7"/>
      <c r="C4" s="6"/>
      <c r="D4" s="6"/>
      <c r="E4" s="8"/>
      <c r="F4" s="6"/>
      <c r="G4" s="8"/>
      <c r="J4" s="62"/>
      <c r="K4" s="66"/>
      <c r="L4" s="64"/>
    </row>
    <row r="5" spans="1:7" ht="12.75">
      <c r="A5" s="10"/>
      <c r="B5" s="11"/>
      <c r="C5" s="10"/>
      <c r="D5" s="10"/>
      <c r="E5" s="10"/>
      <c r="F5" s="12"/>
      <c r="G5" s="9"/>
    </row>
    <row r="6" spans="1:12" ht="16.5" thickBot="1">
      <c r="A6" s="13"/>
      <c r="B6" s="13"/>
      <c r="C6" s="13"/>
      <c r="D6" s="13"/>
      <c r="E6" s="13"/>
      <c r="F6" s="13"/>
      <c r="G6" s="41" t="s">
        <v>39</v>
      </c>
      <c r="J6" s="59" t="s">
        <v>60</v>
      </c>
      <c r="K6" s="67" t="s">
        <v>62</v>
      </c>
      <c r="L6" s="65"/>
    </row>
    <row r="7" spans="1:9" ht="12.75">
      <c r="A7" s="3"/>
      <c r="B7" s="3"/>
      <c r="C7" s="3"/>
      <c r="D7" s="3"/>
      <c r="E7" s="3"/>
      <c r="F7" s="3"/>
      <c r="G7" s="5"/>
      <c r="H7" s="16"/>
      <c r="I7" s="16"/>
    </row>
    <row r="8" spans="1:10" ht="12.75">
      <c r="A8" s="32" t="s">
        <v>27</v>
      </c>
      <c r="B8" s="3"/>
      <c r="C8" s="3"/>
      <c r="D8" s="3"/>
      <c r="E8" s="3"/>
      <c r="F8" s="3"/>
      <c r="G8" s="33" t="e">
        <f>SUM(G9:G9:#REF!)</f>
        <v>#REF!</v>
      </c>
      <c r="H8" s="16"/>
      <c r="I8" s="16"/>
      <c r="J8" s="47">
        <v>930500</v>
      </c>
    </row>
    <row r="9" spans="1:11" ht="12.75">
      <c r="A9" s="36" t="s">
        <v>63</v>
      </c>
      <c r="B9" s="3"/>
      <c r="C9" s="3"/>
      <c r="D9" s="3"/>
      <c r="E9" s="3"/>
      <c r="F9" s="3"/>
      <c r="G9" s="5">
        <f>937340+5910</f>
        <v>943250</v>
      </c>
      <c r="H9" s="16"/>
      <c r="I9" s="16"/>
      <c r="K9" s="47">
        <v>926000</v>
      </c>
    </row>
    <row r="10" spans="1:9" ht="12.75">
      <c r="A10" s="32"/>
      <c r="B10" s="3"/>
      <c r="C10" s="3"/>
      <c r="D10" s="3"/>
      <c r="E10" s="3"/>
      <c r="F10" s="3"/>
      <c r="G10" s="5"/>
      <c r="H10" s="16"/>
      <c r="I10" s="16"/>
    </row>
    <row r="11" spans="1:11" ht="12.75">
      <c r="A11" s="36" t="s">
        <v>29</v>
      </c>
      <c r="B11" s="3"/>
      <c r="C11" s="3"/>
      <c r="D11" s="3"/>
      <c r="E11" s="3"/>
      <c r="F11" s="3"/>
      <c r="G11" s="5"/>
      <c r="H11" s="16"/>
      <c r="I11" s="16"/>
      <c r="J11" s="47">
        <v>60000</v>
      </c>
      <c r="K11" s="47">
        <v>0</v>
      </c>
    </row>
    <row r="12" spans="1:9" ht="12.75">
      <c r="A12" s="3"/>
      <c r="B12" s="3"/>
      <c r="C12" s="3"/>
      <c r="D12" s="3"/>
      <c r="E12" s="3"/>
      <c r="F12" s="3"/>
      <c r="G12" s="5"/>
      <c r="H12" s="16"/>
      <c r="I12" s="16"/>
    </row>
    <row r="13" spans="1:11" ht="15.75">
      <c r="A13" s="38" t="s">
        <v>53</v>
      </c>
      <c r="B13" s="3"/>
      <c r="C13" s="3"/>
      <c r="D13" s="3"/>
      <c r="E13" s="3"/>
      <c r="F13" s="3"/>
      <c r="G13" s="5"/>
      <c r="H13" s="16"/>
      <c r="I13" s="16"/>
      <c r="J13" s="47">
        <v>0</v>
      </c>
      <c r="K13" s="68">
        <v>0</v>
      </c>
    </row>
    <row r="14" spans="2:9" ht="12.75">
      <c r="B14" s="3"/>
      <c r="C14" s="3"/>
      <c r="D14" s="3"/>
      <c r="E14" s="3"/>
      <c r="F14" s="3"/>
      <c r="G14" s="5"/>
      <c r="H14" s="16"/>
      <c r="I14" s="16"/>
    </row>
    <row r="15" spans="1:11" ht="48">
      <c r="A15" s="61" t="s">
        <v>65</v>
      </c>
      <c r="B15" s="3"/>
      <c r="C15" s="3"/>
      <c r="D15" s="3"/>
      <c r="E15" s="3"/>
      <c r="F15" s="3"/>
      <c r="G15" s="5"/>
      <c r="H15" s="16"/>
      <c r="I15" s="16"/>
      <c r="J15" s="47">
        <v>7529000</v>
      </c>
      <c r="K15" s="73">
        <f>SUM(3500000+568000)</f>
        <v>4068000</v>
      </c>
    </row>
    <row r="16" spans="1:9" ht="12.75">
      <c r="A16" s="61"/>
      <c r="B16" s="3"/>
      <c r="C16" s="3"/>
      <c r="D16" s="3"/>
      <c r="E16" s="3"/>
      <c r="F16" s="3"/>
      <c r="G16" s="5"/>
      <c r="H16" s="16"/>
      <c r="I16" s="16"/>
    </row>
    <row r="17" spans="1:9" ht="12.75">
      <c r="A17" s="34"/>
      <c r="B17" s="3"/>
      <c r="C17" s="3"/>
      <c r="D17" s="3"/>
      <c r="E17" s="3"/>
      <c r="F17" s="3"/>
      <c r="G17" s="5"/>
      <c r="H17" s="16"/>
      <c r="I17" s="16"/>
    </row>
    <row r="18" spans="1:11" ht="12.75">
      <c r="A18" s="38" t="s">
        <v>28</v>
      </c>
      <c r="B18" s="3"/>
      <c r="C18" s="3"/>
      <c r="D18" s="3"/>
      <c r="E18" s="3"/>
      <c r="F18" s="3"/>
      <c r="G18" s="5">
        <v>4540</v>
      </c>
      <c r="H18" s="16"/>
      <c r="I18" s="16"/>
      <c r="J18" s="47">
        <v>4900</v>
      </c>
      <c r="K18" s="47">
        <v>3000</v>
      </c>
    </row>
    <row r="19" spans="1:9" ht="12.75">
      <c r="A19" s="34" t="s">
        <v>44</v>
      </c>
      <c r="B19" s="3"/>
      <c r="C19" s="3"/>
      <c r="D19" s="3"/>
      <c r="E19" s="3"/>
      <c r="F19" s="3"/>
      <c r="G19" s="5"/>
      <c r="H19" s="16"/>
      <c r="I19" s="16"/>
    </row>
    <row r="20" spans="1:9" ht="12.75">
      <c r="A20" s="34"/>
      <c r="B20" s="3"/>
      <c r="C20" s="3"/>
      <c r="D20" s="3"/>
      <c r="E20" s="3"/>
      <c r="F20" s="3"/>
      <c r="G20" s="5"/>
      <c r="H20" s="16"/>
      <c r="I20" s="16"/>
    </row>
    <row r="21" spans="1:11" ht="12.75">
      <c r="A21" s="34" t="s">
        <v>35</v>
      </c>
      <c r="B21" s="3"/>
      <c r="C21" s="3"/>
      <c r="D21" s="3"/>
      <c r="E21" s="3"/>
      <c r="F21" s="3"/>
      <c r="G21" s="5">
        <v>22200</v>
      </c>
      <c r="H21" s="16"/>
      <c r="I21" s="16"/>
      <c r="J21" s="49">
        <v>22000</v>
      </c>
      <c r="K21" s="47">
        <v>30000</v>
      </c>
    </row>
    <row r="22" spans="1:9" ht="12.75">
      <c r="A22" s="34" t="s">
        <v>30</v>
      </c>
      <c r="B22" s="3"/>
      <c r="C22" s="3"/>
      <c r="D22" s="3"/>
      <c r="E22" s="3"/>
      <c r="F22" s="3"/>
      <c r="G22" s="5"/>
      <c r="H22" s="16"/>
      <c r="I22" s="16"/>
    </row>
    <row r="23" spans="1:9" ht="12.75">
      <c r="A23" s="34"/>
      <c r="B23" s="3"/>
      <c r="C23" s="3"/>
      <c r="D23" s="3"/>
      <c r="E23" s="3"/>
      <c r="F23" s="3"/>
      <c r="G23" s="5"/>
      <c r="H23" s="16"/>
      <c r="I23" s="16"/>
    </row>
    <row r="24" spans="1:11" ht="12.75">
      <c r="A24" s="36" t="s">
        <v>36</v>
      </c>
      <c r="B24" s="3"/>
      <c r="C24" s="3"/>
      <c r="D24" s="3"/>
      <c r="E24" s="3"/>
      <c r="F24" s="3"/>
      <c r="G24" s="5">
        <v>8569.52</v>
      </c>
      <c r="H24" s="16"/>
      <c r="I24" s="16"/>
      <c r="J24" s="49">
        <v>8000</v>
      </c>
      <c r="K24" s="47">
        <v>8000</v>
      </c>
    </row>
    <row r="25" spans="1:9" ht="12.75">
      <c r="A25" s="36"/>
      <c r="B25" s="3"/>
      <c r="C25" s="3"/>
      <c r="D25" s="3"/>
      <c r="E25" s="3"/>
      <c r="F25" s="3"/>
      <c r="G25" s="5"/>
      <c r="H25" s="16"/>
      <c r="I25" s="16"/>
    </row>
    <row r="26" spans="1:9" ht="12.75">
      <c r="A26" s="35"/>
      <c r="B26" s="3"/>
      <c r="C26" s="3"/>
      <c r="D26" s="3"/>
      <c r="E26" s="3"/>
      <c r="F26" s="3"/>
      <c r="G26" s="5"/>
      <c r="H26" s="16"/>
      <c r="I26" s="16"/>
    </row>
    <row r="27" spans="1:11" ht="12.75">
      <c r="A27" s="36" t="s">
        <v>37</v>
      </c>
      <c r="B27" s="3"/>
      <c r="C27" s="3"/>
      <c r="D27" s="3"/>
      <c r="E27" s="3"/>
      <c r="F27" s="3"/>
      <c r="G27" s="5">
        <v>550241</v>
      </c>
      <c r="H27" s="16"/>
      <c r="I27" s="16"/>
      <c r="J27" s="49">
        <v>120000</v>
      </c>
      <c r="K27" s="47">
        <v>0</v>
      </c>
    </row>
    <row r="28" spans="1:9" ht="12.75">
      <c r="A28" s="36" t="s">
        <v>79</v>
      </c>
      <c r="B28" s="3"/>
      <c r="C28" s="3"/>
      <c r="D28" s="3"/>
      <c r="E28" s="3"/>
      <c r="F28" s="3"/>
      <c r="G28" s="5"/>
      <c r="H28" s="16"/>
      <c r="I28" s="16"/>
    </row>
    <row r="29" spans="1:9" ht="12.75">
      <c r="A29" s="36"/>
      <c r="B29" s="3"/>
      <c r="C29" s="3"/>
      <c r="D29" s="3"/>
      <c r="E29" s="3"/>
      <c r="F29" s="3"/>
      <c r="G29" s="5"/>
      <c r="H29" s="16"/>
      <c r="I29" s="16"/>
    </row>
    <row r="30" spans="1:11" ht="12.75">
      <c r="A30" s="70" t="s">
        <v>54</v>
      </c>
      <c r="B30" s="3"/>
      <c r="C30" s="3"/>
      <c r="D30" s="3"/>
      <c r="E30" s="3"/>
      <c r="F30" s="3"/>
      <c r="G30" s="5"/>
      <c r="H30" s="16"/>
      <c r="I30" s="16"/>
      <c r="J30" s="47">
        <v>177000</v>
      </c>
      <c r="K30" s="47">
        <v>323000</v>
      </c>
    </row>
    <row r="31" spans="1:9" ht="12.75">
      <c r="A31" s="72" t="s">
        <v>73</v>
      </c>
      <c r="B31" s="4"/>
      <c r="C31" s="4"/>
      <c r="D31" s="4"/>
      <c r="E31" s="4"/>
      <c r="F31" s="4"/>
      <c r="G31" s="5"/>
      <c r="H31" s="16"/>
      <c r="I31" s="16"/>
    </row>
    <row r="32" spans="1:9" ht="12.75">
      <c r="A32" s="72" t="s">
        <v>72</v>
      </c>
      <c r="B32" s="4"/>
      <c r="C32" s="4"/>
      <c r="D32" s="4"/>
      <c r="E32" s="4"/>
      <c r="F32" s="4"/>
      <c r="G32" s="5"/>
      <c r="H32" s="16"/>
      <c r="I32" s="16"/>
    </row>
    <row r="33" spans="1:9" ht="12.75">
      <c r="A33" s="71" t="s">
        <v>80</v>
      </c>
      <c r="B33" s="3"/>
      <c r="C33" s="3"/>
      <c r="D33" s="3"/>
      <c r="E33" s="3"/>
      <c r="F33" s="3"/>
      <c r="G33" s="5"/>
      <c r="H33" s="16"/>
      <c r="I33" s="16"/>
    </row>
    <row r="34" spans="1:9" ht="12.75">
      <c r="A34" s="71" t="s">
        <v>81</v>
      </c>
      <c r="B34" s="3"/>
      <c r="C34" s="3"/>
      <c r="D34" s="3"/>
      <c r="E34" s="3"/>
      <c r="F34" s="3"/>
      <c r="G34" s="5"/>
      <c r="H34" s="16"/>
      <c r="I34" s="16"/>
    </row>
    <row r="35" spans="1:9" ht="12.75">
      <c r="A35" s="71"/>
      <c r="B35" s="3"/>
      <c r="C35" s="3"/>
      <c r="D35" s="3"/>
      <c r="E35" s="3"/>
      <c r="F35" s="3"/>
      <c r="G35" s="5"/>
      <c r="H35" s="16"/>
      <c r="I35" s="16"/>
    </row>
    <row r="36" spans="1:11" ht="12.75">
      <c r="A36" s="4" t="s">
        <v>71</v>
      </c>
      <c r="B36" s="4"/>
      <c r="C36" s="4"/>
      <c r="D36" s="4"/>
      <c r="E36" s="4"/>
      <c r="F36" s="4"/>
      <c r="G36" s="5"/>
      <c r="H36" s="16"/>
      <c r="I36" s="16"/>
      <c r="J36" s="49">
        <v>967000</v>
      </c>
      <c r="K36" s="47">
        <v>680000</v>
      </c>
    </row>
    <row r="37" spans="1:9" ht="12.75">
      <c r="A37" s="4"/>
      <c r="B37" s="4"/>
      <c r="C37" s="4"/>
      <c r="D37" s="4"/>
      <c r="E37" s="4"/>
      <c r="F37" s="4"/>
      <c r="G37" s="5"/>
      <c r="H37" s="16"/>
      <c r="I37" s="16"/>
    </row>
    <row r="38" spans="1:11" ht="12.75">
      <c r="A38" s="17" t="s">
        <v>0</v>
      </c>
      <c r="B38" s="3"/>
      <c r="C38" s="3"/>
      <c r="D38" s="3"/>
      <c r="E38" s="3"/>
      <c r="F38" s="3"/>
      <c r="G38" s="14">
        <v>1697343.02</v>
      </c>
      <c r="H38" s="19"/>
      <c r="I38" s="19"/>
      <c r="J38" s="29">
        <f>SUM(J8:J36)</f>
        <v>9818400</v>
      </c>
      <c r="K38" s="29">
        <f>SUM(K9:K37)</f>
        <v>6038000</v>
      </c>
    </row>
    <row r="39" spans="1:9" ht="12.75">
      <c r="A39" s="3"/>
      <c r="B39" s="3"/>
      <c r="C39" s="3"/>
      <c r="D39" s="3"/>
      <c r="E39" s="16"/>
      <c r="F39" s="3"/>
      <c r="G39" s="5"/>
      <c r="H39" s="16"/>
      <c r="I39" s="16"/>
    </row>
    <row r="40" spans="1:9" ht="12.75">
      <c r="A40" s="3"/>
      <c r="B40" s="3"/>
      <c r="C40" s="3"/>
      <c r="D40" s="3"/>
      <c r="E40" s="3"/>
      <c r="F40" s="3"/>
      <c r="G40" s="5"/>
      <c r="H40" s="16"/>
      <c r="I40" s="16"/>
    </row>
    <row r="41" spans="1:9" ht="12.75">
      <c r="A41" s="3"/>
      <c r="B41" s="3"/>
      <c r="C41" s="3"/>
      <c r="D41" s="3"/>
      <c r="E41" s="3"/>
      <c r="F41" s="3"/>
      <c r="G41" s="5"/>
      <c r="H41" s="16"/>
      <c r="I41" s="16"/>
    </row>
    <row r="42" spans="1:9" ht="12.75">
      <c r="A42" s="4"/>
      <c r="B42" s="4"/>
      <c r="C42" s="4"/>
      <c r="D42" s="4"/>
      <c r="E42" s="4"/>
      <c r="F42" s="4"/>
      <c r="G42" s="5"/>
      <c r="H42" s="16"/>
      <c r="I42" s="16"/>
    </row>
    <row r="44" spans="1:11" ht="13.5" thickBot="1">
      <c r="A44" s="20" t="s">
        <v>77</v>
      </c>
      <c r="B44" s="21"/>
      <c r="C44" s="21"/>
      <c r="D44" s="21"/>
      <c r="E44" s="21"/>
      <c r="F44" s="21"/>
      <c r="G44" s="1"/>
      <c r="H44" s="22"/>
      <c r="I44" s="22"/>
      <c r="J44" s="56"/>
      <c r="K44" s="56"/>
    </row>
    <row r="45" spans="1:11" ht="12.75">
      <c r="A45" s="23" t="s">
        <v>15</v>
      </c>
      <c r="B45" s="24"/>
      <c r="C45" s="24"/>
      <c r="D45" s="24"/>
      <c r="E45" s="18"/>
      <c r="F45" s="18"/>
      <c r="G45" s="14">
        <f>SUM(G46:G53)</f>
        <v>606133</v>
      </c>
      <c r="H45" s="19"/>
      <c r="I45" s="19"/>
      <c r="J45" s="29">
        <f>J46+J49+J51+J53</f>
        <v>1444000</v>
      </c>
      <c r="K45" s="29">
        <f>SUM(K46+K49+K51+K53)</f>
        <v>1405000</v>
      </c>
    </row>
    <row r="46" spans="1:11" ht="12.75">
      <c r="A46" s="25" t="s">
        <v>16</v>
      </c>
      <c r="B46" s="25"/>
      <c r="C46" s="25"/>
      <c r="D46" s="25"/>
      <c r="E46" s="25"/>
      <c r="F46" s="4"/>
      <c r="G46" s="5">
        <v>448039</v>
      </c>
      <c r="H46" s="5">
        <v>448039</v>
      </c>
      <c r="I46" s="5">
        <v>448039</v>
      </c>
      <c r="J46" s="49">
        <v>1067000</v>
      </c>
      <c r="K46" s="47">
        <v>1038000</v>
      </c>
    </row>
    <row r="47" spans="1:9" ht="12.75">
      <c r="A47" s="25" t="s">
        <v>66</v>
      </c>
      <c r="B47" s="25"/>
      <c r="C47" s="25"/>
      <c r="D47" s="25"/>
      <c r="E47" s="25"/>
      <c r="F47" s="4"/>
      <c r="G47" s="5"/>
      <c r="H47" s="5"/>
      <c r="I47" s="5"/>
    </row>
    <row r="48" spans="1:9" ht="12.75">
      <c r="A48" s="25"/>
      <c r="B48" s="25"/>
      <c r="C48" s="25"/>
      <c r="D48" s="25"/>
      <c r="E48" s="25"/>
      <c r="F48" s="4"/>
      <c r="G48" s="5"/>
      <c r="H48" s="5"/>
      <c r="I48" s="5"/>
    </row>
    <row r="49" spans="1:11" ht="12.75">
      <c r="A49" s="26" t="s">
        <v>17</v>
      </c>
      <c r="B49" s="25"/>
      <c r="C49" s="25"/>
      <c r="D49" s="25"/>
      <c r="E49" s="25"/>
      <c r="F49" s="4"/>
      <c r="G49" s="5">
        <v>116494</v>
      </c>
      <c r="H49" s="16"/>
      <c r="I49" s="16"/>
      <c r="J49" s="49">
        <v>277000</v>
      </c>
      <c r="K49" s="47">
        <v>270000</v>
      </c>
    </row>
    <row r="50" spans="1:10" ht="12.75">
      <c r="A50" s="25"/>
      <c r="B50" s="25"/>
      <c r="C50" s="25"/>
      <c r="D50" s="25"/>
      <c r="E50" s="25"/>
      <c r="F50" s="4"/>
      <c r="G50" s="5"/>
      <c r="H50" s="16"/>
      <c r="I50" s="16"/>
      <c r="J50" s="49"/>
    </row>
    <row r="51" spans="1:11" ht="12.75">
      <c r="A51" s="27" t="s">
        <v>18</v>
      </c>
      <c r="B51" s="27"/>
      <c r="C51" s="27"/>
      <c r="D51" s="27"/>
      <c r="E51" s="27"/>
      <c r="F51" s="3"/>
      <c r="G51" s="5">
        <v>40326</v>
      </c>
      <c r="H51" s="16"/>
      <c r="I51" s="16"/>
      <c r="J51" s="49">
        <v>96000</v>
      </c>
      <c r="K51" s="47">
        <v>93000</v>
      </c>
    </row>
    <row r="52" spans="1:10" ht="12.75">
      <c r="A52" s="25"/>
      <c r="B52" s="27"/>
      <c r="C52" s="27"/>
      <c r="D52" s="27"/>
      <c r="E52" s="27"/>
      <c r="F52" s="3"/>
      <c r="G52" s="5"/>
      <c r="H52" s="16"/>
      <c r="I52" s="16"/>
      <c r="J52" s="49"/>
    </row>
    <row r="53" spans="1:11" ht="12.75">
      <c r="A53" s="27" t="s">
        <v>19</v>
      </c>
      <c r="B53" s="27"/>
      <c r="C53" s="27"/>
      <c r="D53" s="27"/>
      <c r="E53" s="27"/>
      <c r="F53" s="3"/>
      <c r="G53" s="5">
        <v>1274</v>
      </c>
      <c r="H53" s="5">
        <v>1274</v>
      </c>
      <c r="I53" s="5">
        <v>1274</v>
      </c>
      <c r="J53" s="49">
        <v>4000</v>
      </c>
      <c r="K53" s="47">
        <v>4000</v>
      </c>
    </row>
    <row r="54" spans="1:9" ht="12.75">
      <c r="A54" s="27"/>
      <c r="B54" s="27"/>
      <c r="C54" s="27"/>
      <c r="D54" s="27"/>
      <c r="E54" s="27"/>
      <c r="F54" s="3"/>
      <c r="G54" s="5"/>
      <c r="H54" s="16"/>
      <c r="I54" s="16"/>
    </row>
    <row r="55" spans="1:11" ht="12.75">
      <c r="A55" s="23" t="s">
        <v>9</v>
      </c>
      <c r="B55" s="24"/>
      <c r="C55" s="24"/>
      <c r="D55" s="24"/>
      <c r="E55" s="18"/>
      <c r="F55" s="18"/>
      <c r="G55" s="42" t="e">
        <f>G57+G60+G63+G67+G70+G72+G75+G78+G86+G88+G90+G93+G96+G99+G102</f>
        <v>#REF!</v>
      </c>
      <c r="H55" s="19"/>
      <c r="I55" s="19"/>
      <c r="J55" s="29">
        <f>J57+J60+J63+J67+J70+J72+J75+J78+J84+J86+J88+J90+J93+J96</f>
        <v>814700</v>
      </c>
      <c r="K55" s="29">
        <f>SUM(K57+K60+K63+K67+K70+K72+K75+K78+K84+K86+K88+K90+K93+K96)</f>
        <v>612000</v>
      </c>
    </row>
    <row r="56" spans="1:9" ht="12.75">
      <c r="A56" s="27"/>
      <c r="B56" s="27"/>
      <c r="C56" s="27"/>
      <c r="D56" s="27"/>
      <c r="E56" s="3"/>
      <c r="F56" s="3"/>
      <c r="G56" s="5"/>
      <c r="H56" s="16"/>
      <c r="I56" s="16"/>
    </row>
    <row r="57" spans="1:11" ht="12.75">
      <c r="A57" s="27" t="s">
        <v>20</v>
      </c>
      <c r="B57" s="27"/>
      <c r="C57" s="27"/>
      <c r="D57" s="27"/>
      <c r="E57" s="3"/>
      <c r="F57" s="3"/>
      <c r="G57" s="5">
        <v>4971.5</v>
      </c>
      <c r="H57" s="16"/>
      <c r="I57" s="16"/>
      <c r="J57" s="47">
        <v>13000</v>
      </c>
      <c r="K57" s="47">
        <v>15000</v>
      </c>
    </row>
    <row r="58" spans="1:9" ht="12.75">
      <c r="A58" s="27" t="s">
        <v>55</v>
      </c>
      <c r="B58" s="27"/>
      <c r="C58" s="27"/>
      <c r="D58" s="27"/>
      <c r="E58" s="3"/>
      <c r="F58" s="3"/>
      <c r="G58" s="5"/>
      <c r="H58" s="16"/>
      <c r="I58" s="16"/>
    </row>
    <row r="59" spans="1:9" ht="12.75">
      <c r="A59" s="27"/>
      <c r="B59" s="27"/>
      <c r="C59" s="27"/>
      <c r="D59" s="27"/>
      <c r="E59" s="3"/>
      <c r="F59" s="3"/>
      <c r="G59" s="5"/>
      <c r="H59" s="16"/>
      <c r="I59" s="16"/>
    </row>
    <row r="60" spans="1:11" ht="12.75">
      <c r="A60" s="27" t="s">
        <v>21</v>
      </c>
      <c r="B60" s="27"/>
      <c r="C60" s="27"/>
      <c r="D60" s="27"/>
      <c r="E60" s="3"/>
      <c r="F60" s="3"/>
      <c r="G60" s="5">
        <v>49889.5</v>
      </c>
      <c r="H60" s="16"/>
      <c r="I60" s="16"/>
      <c r="J60" s="49">
        <v>50000</v>
      </c>
      <c r="K60" s="47">
        <v>50000</v>
      </c>
    </row>
    <row r="61" spans="1:9" ht="12.75">
      <c r="A61" s="27"/>
      <c r="B61" s="27"/>
      <c r="C61" s="27"/>
      <c r="D61" s="27"/>
      <c r="E61" s="3"/>
      <c r="F61" s="3"/>
      <c r="G61" s="5"/>
      <c r="H61" s="16"/>
      <c r="I61" s="16"/>
    </row>
    <row r="62" spans="1:9" ht="12.75">
      <c r="A62" s="27"/>
      <c r="B62" s="27"/>
      <c r="C62" s="27"/>
      <c r="D62" s="27"/>
      <c r="E62" s="3"/>
      <c r="F62" s="3"/>
      <c r="G62" s="5"/>
      <c r="H62" s="16"/>
      <c r="I62" s="16"/>
    </row>
    <row r="63" spans="1:11" ht="12.75">
      <c r="A63" s="27" t="s">
        <v>14</v>
      </c>
      <c r="B63" s="27"/>
      <c r="C63" s="27"/>
      <c r="D63" s="27"/>
      <c r="E63" s="3"/>
      <c r="F63" s="3"/>
      <c r="G63" s="5">
        <v>336679</v>
      </c>
      <c r="H63" s="16"/>
      <c r="I63" s="16"/>
      <c r="J63" s="47">
        <v>408500</v>
      </c>
      <c r="K63" s="47">
        <v>220000</v>
      </c>
    </row>
    <row r="64" spans="1:9" ht="12.75">
      <c r="A64" s="27" t="s">
        <v>74</v>
      </c>
      <c r="B64" s="27"/>
      <c r="C64" s="27"/>
      <c r="D64" s="27"/>
      <c r="E64" s="3"/>
      <c r="F64" s="3"/>
      <c r="G64" s="5"/>
      <c r="H64" s="16"/>
      <c r="I64" s="16"/>
    </row>
    <row r="65" spans="2:9" ht="12.75">
      <c r="B65" s="27"/>
      <c r="C65" s="27"/>
      <c r="D65" s="27"/>
      <c r="E65" s="3"/>
      <c r="F65" s="3"/>
      <c r="G65" s="5"/>
      <c r="H65" s="16"/>
      <c r="I65" s="16"/>
    </row>
    <row r="66" spans="1:9" ht="12.75">
      <c r="A66" s="27"/>
      <c r="B66" s="27"/>
      <c r="C66" s="27"/>
      <c r="D66" s="27"/>
      <c r="E66" s="3"/>
      <c r="F66" s="3"/>
      <c r="G66" s="5"/>
      <c r="H66" s="16"/>
      <c r="I66" s="16"/>
    </row>
    <row r="67" spans="1:11" ht="12.75">
      <c r="A67" s="27" t="s">
        <v>22</v>
      </c>
      <c r="B67" s="27"/>
      <c r="C67" s="27"/>
      <c r="D67" s="27"/>
      <c r="E67" s="3"/>
      <c r="F67" s="3"/>
      <c r="G67" s="5">
        <v>4651.5</v>
      </c>
      <c r="H67" s="16"/>
      <c r="I67" s="16"/>
      <c r="J67" s="47">
        <v>10000</v>
      </c>
      <c r="K67" s="47">
        <v>10000</v>
      </c>
    </row>
    <row r="68" spans="1:9" ht="12.75">
      <c r="A68" s="27"/>
      <c r="B68" s="27"/>
      <c r="C68" s="27"/>
      <c r="D68" s="27"/>
      <c r="E68" s="3"/>
      <c r="F68" s="3"/>
      <c r="G68" s="5"/>
      <c r="H68" s="16"/>
      <c r="I68" s="16"/>
    </row>
    <row r="69" spans="1:9" ht="12.75">
      <c r="A69" s="27"/>
      <c r="B69" s="27"/>
      <c r="C69" s="27"/>
      <c r="D69" s="27"/>
      <c r="E69" s="3"/>
      <c r="F69" s="3"/>
      <c r="G69" s="5"/>
      <c r="H69" s="16"/>
      <c r="I69" s="16"/>
    </row>
    <row r="70" spans="1:11" ht="12.75">
      <c r="A70" s="3" t="s">
        <v>23</v>
      </c>
      <c r="B70" s="3"/>
      <c r="C70" s="3"/>
      <c r="D70" s="3"/>
      <c r="E70" s="3"/>
      <c r="F70" s="3"/>
      <c r="G70" s="5">
        <v>45346</v>
      </c>
      <c r="H70" s="16"/>
      <c r="I70" s="16"/>
      <c r="J70" s="49">
        <v>60000</v>
      </c>
      <c r="K70" s="47">
        <v>30000</v>
      </c>
    </row>
    <row r="71" spans="1:10" ht="12.75">
      <c r="A71" s="3"/>
      <c r="B71" s="3"/>
      <c r="C71" s="3"/>
      <c r="D71" s="3"/>
      <c r="E71" s="3"/>
      <c r="F71" s="3"/>
      <c r="G71" s="5"/>
      <c r="H71" s="16"/>
      <c r="I71" s="16"/>
      <c r="J71" s="49"/>
    </row>
    <row r="72" spans="1:11" ht="12.75">
      <c r="A72" s="3" t="s">
        <v>38</v>
      </c>
      <c r="B72" s="3"/>
      <c r="C72" s="3"/>
      <c r="D72" s="3"/>
      <c r="E72" s="3"/>
      <c r="F72" s="3"/>
      <c r="G72" s="5">
        <v>12534.17</v>
      </c>
      <c r="H72" s="16"/>
      <c r="I72" s="16"/>
      <c r="J72" s="49">
        <v>12000</v>
      </c>
      <c r="K72" s="47">
        <v>12000</v>
      </c>
    </row>
    <row r="73" spans="2:10" ht="12.75">
      <c r="B73" s="3"/>
      <c r="C73" s="3"/>
      <c r="D73" s="3"/>
      <c r="E73" s="3"/>
      <c r="F73" s="3"/>
      <c r="G73" s="5"/>
      <c r="H73" s="16"/>
      <c r="I73" s="16"/>
      <c r="J73" s="49"/>
    </row>
    <row r="74" spans="2:10" ht="12.75">
      <c r="B74" s="3"/>
      <c r="C74" s="3"/>
      <c r="D74" s="3"/>
      <c r="E74" s="3"/>
      <c r="F74" s="3"/>
      <c r="G74" s="5"/>
      <c r="H74" s="16"/>
      <c r="I74" s="16"/>
      <c r="J74" s="49"/>
    </row>
    <row r="75" spans="1:11" ht="12.75">
      <c r="A75" s="36" t="s">
        <v>24</v>
      </c>
      <c r="B75" s="3"/>
      <c r="C75" s="3"/>
      <c r="D75" s="3"/>
      <c r="E75" s="3"/>
      <c r="F75" s="3"/>
      <c r="G75" s="5">
        <v>4200</v>
      </c>
      <c r="H75" s="16"/>
      <c r="I75" s="16"/>
      <c r="J75" s="49">
        <v>10000</v>
      </c>
      <c r="K75" s="47">
        <v>17000</v>
      </c>
    </row>
    <row r="76" spans="1:9" ht="12.75">
      <c r="A76" s="2" t="s">
        <v>32</v>
      </c>
      <c r="B76" s="3"/>
      <c r="C76" s="3"/>
      <c r="D76" s="3"/>
      <c r="E76" s="3"/>
      <c r="F76" s="3"/>
      <c r="G76" s="5"/>
      <c r="H76" s="16"/>
      <c r="I76" s="16"/>
    </row>
    <row r="77" spans="2:9" ht="12.75">
      <c r="B77" s="3"/>
      <c r="C77" s="3"/>
      <c r="D77" s="3"/>
      <c r="E77" s="3"/>
      <c r="F77" s="3"/>
      <c r="G77" s="5"/>
      <c r="H77" s="16"/>
      <c r="I77" s="16"/>
    </row>
    <row r="78" spans="1:11" ht="12.75">
      <c r="A78" s="32" t="s">
        <v>25</v>
      </c>
      <c r="B78" s="3"/>
      <c r="C78" s="3"/>
      <c r="D78" s="3"/>
      <c r="E78" s="3"/>
      <c r="F78" s="3"/>
      <c r="G78" s="33" t="e">
        <f>SUM(G79:G80:G81:G82:#REF!)</f>
        <v>#REF!</v>
      </c>
      <c r="H78" s="16"/>
      <c r="I78" s="16"/>
      <c r="J78" s="29">
        <f>J79+J80+J81+J82+J83</f>
        <v>54000</v>
      </c>
      <c r="K78" s="29">
        <f>SUM(K79+K80+K81+K82+K83)</f>
        <v>70000</v>
      </c>
    </row>
    <row r="79" spans="2:9" ht="12.75">
      <c r="B79" s="3"/>
      <c r="C79" s="3"/>
      <c r="D79" s="3"/>
      <c r="E79" s="3"/>
      <c r="F79" s="3"/>
      <c r="G79" s="5"/>
      <c r="H79" s="16"/>
      <c r="I79" s="16"/>
    </row>
    <row r="80" spans="1:11" s="43" customFormat="1" ht="12.75">
      <c r="A80" s="43" t="s">
        <v>75</v>
      </c>
      <c r="G80" s="44">
        <v>3501</v>
      </c>
      <c r="H80" s="45"/>
      <c r="I80" s="45"/>
      <c r="J80" s="49">
        <v>16000</v>
      </c>
      <c r="K80" s="69">
        <v>15000</v>
      </c>
    </row>
    <row r="81" spans="1:11" ht="12.75">
      <c r="A81" s="2" t="s">
        <v>67</v>
      </c>
      <c r="B81" s="3"/>
      <c r="C81" s="3"/>
      <c r="D81" s="3"/>
      <c r="E81" s="3"/>
      <c r="F81" s="3"/>
      <c r="G81" s="5">
        <v>7140</v>
      </c>
      <c r="H81" s="16"/>
      <c r="I81" s="16"/>
      <c r="J81" s="47">
        <v>7000</v>
      </c>
      <c r="K81" s="47">
        <v>9000</v>
      </c>
    </row>
    <row r="82" spans="1:11" ht="12.75">
      <c r="A82" s="2" t="s">
        <v>31</v>
      </c>
      <c r="B82" s="3"/>
      <c r="C82" s="3"/>
      <c r="D82" s="3"/>
      <c r="E82" s="3"/>
      <c r="F82" s="3"/>
      <c r="G82" s="5">
        <v>10642.5</v>
      </c>
      <c r="H82" s="16"/>
      <c r="I82" s="16"/>
      <c r="J82" s="49">
        <v>30000</v>
      </c>
      <c r="K82" s="47">
        <v>45000</v>
      </c>
    </row>
    <row r="83" spans="1:11" ht="12.75">
      <c r="A83" s="2" t="s">
        <v>64</v>
      </c>
      <c r="B83" s="3"/>
      <c r="C83" s="3"/>
      <c r="D83" s="3"/>
      <c r="E83" s="3"/>
      <c r="F83" s="3"/>
      <c r="G83" s="5"/>
      <c r="H83" s="16"/>
      <c r="I83" s="16"/>
      <c r="J83" s="49">
        <v>1000</v>
      </c>
      <c r="K83" s="47">
        <v>1000</v>
      </c>
    </row>
    <row r="84" spans="1:11" ht="12.75">
      <c r="A84" s="36" t="s">
        <v>69</v>
      </c>
      <c r="B84" s="3"/>
      <c r="C84" s="3"/>
      <c r="D84" s="3"/>
      <c r="E84" s="3"/>
      <c r="F84" s="3"/>
      <c r="G84" s="5"/>
      <c r="H84" s="16"/>
      <c r="I84" s="16"/>
      <c r="J84" s="49">
        <v>51000</v>
      </c>
      <c r="K84" s="47">
        <v>45000</v>
      </c>
    </row>
    <row r="85" spans="2:10" ht="12.75">
      <c r="B85" s="3"/>
      <c r="C85" s="3"/>
      <c r="D85" s="3"/>
      <c r="E85" s="3"/>
      <c r="F85" s="3"/>
      <c r="G85" s="5"/>
      <c r="H85" s="16"/>
      <c r="I85" s="16"/>
      <c r="J85" s="49"/>
    </row>
    <row r="86" spans="1:11" ht="12.75">
      <c r="A86" s="3" t="s">
        <v>45</v>
      </c>
      <c r="B86" s="3"/>
      <c r="C86" s="3"/>
      <c r="D86" s="3"/>
      <c r="E86" s="3"/>
      <c r="F86" s="3"/>
      <c r="G86" s="5">
        <v>1812</v>
      </c>
      <c r="H86" s="16"/>
      <c r="I86" s="16"/>
      <c r="J86" s="49">
        <v>10000</v>
      </c>
      <c r="K86" s="47">
        <v>10000</v>
      </c>
    </row>
    <row r="87" spans="1:10" ht="12.75">
      <c r="A87" s="3"/>
      <c r="B87" s="3"/>
      <c r="C87" s="3"/>
      <c r="D87" s="3"/>
      <c r="E87" s="3"/>
      <c r="F87" s="3"/>
      <c r="G87" s="5"/>
      <c r="H87" s="16"/>
      <c r="I87" s="16"/>
      <c r="J87" s="49"/>
    </row>
    <row r="88" spans="1:11" ht="12.75">
      <c r="A88" s="3" t="s">
        <v>46</v>
      </c>
      <c r="B88" s="3"/>
      <c r="C88" s="3"/>
      <c r="D88" s="3"/>
      <c r="E88" s="3"/>
      <c r="F88" s="3"/>
      <c r="G88" s="5">
        <v>7354</v>
      </c>
      <c r="H88" s="16"/>
      <c r="I88" s="16"/>
      <c r="J88" s="49">
        <v>18000</v>
      </c>
      <c r="K88" s="47">
        <v>15000</v>
      </c>
    </row>
    <row r="89" spans="1:10" ht="12.75">
      <c r="A89" s="3"/>
      <c r="B89" s="3"/>
      <c r="C89" s="3"/>
      <c r="D89" s="3"/>
      <c r="E89" s="3"/>
      <c r="F89" s="3"/>
      <c r="G89" s="5"/>
      <c r="H89" s="16"/>
      <c r="I89" s="16"/>
      <c r="J89" s="49"/>
    </row>
    <row r="90" spans="1:11" ht="12.75">
      <c r="A90" s="3" t="s">
        <v>47</v>
      </c>
      <c r="B90" s="3"/>
      <c r="C90" s="3"/>
      <c r="D90" s="3"/>
      <c r="E90" s="3"/>
      <c r="F90" s="3"/>
      <c r="G90" s="5">
        <v>3200</v>
      </c>
      <c r="H90" s="16"/>
      <c r="I90" s="16"/>
      <c r="J90" s="49">
        <v>3200</v>
      </c>
      <c r="K90" s="47">
        <v>3000</v>
      </c>
    </row>
    <row r="91" spans="1:11" s="36" customFormat="1" ht="12.75">
      <c r="A91" s="36" t="s">
        <v>33</v>
      </c>
      <c r="G91" s="39"/>
      <c r="H91" s="40"/>
      <c r="I91" s="40"/>
      <c r="J91" s="49"/>
      <c r="K91" s="48"/>
    </row>
    <row r="92" spans="1:10" ht="12.75">
      <c r="A92" s="3"/>
      <c r="B92" s="3"/>
      <c r="C92" s="3"/>
      <c r="D92" s="3"/>
      <c r="E92" s="3"/>
      <c r="F92" s="3"/>
      <c r="G92" s="5"/>
      <c r="H92" s="16"/>
      <c r="I92" s="16"/>
      <c r="J92" s="49"/>
    </row>
    <row r="93" spans="1:11" ht="12.75">
      <c r="A93" s="3" t="s">
        <v>48</v>
      </c>
      <c r="B93" s="3"/>
      <c r="C93" s="3"/>
      <c r="D93" s="3"/>
      <c r="E93" s="3"/>
      <c r="F93" s="3"/>
      <c r="G93" s="5">
        <v>64942</v>
      </c>
      <c r="H93" s="16"/>
      <c r="I93" s="16"/>
      <c r="J93" s="49">
        <v>100000</v>
      </c>
      <c r="K93" s="47">
        <v>100000</v>
      </c>
    </row>
    <row r="94" spans="1:10" ht="12.75">
      <c r="A94" s="3"/>
      <c r="B94" s="3"/>
      <c r="C94" s="3"/>
      <c r="D94" s="3"/>
      <c r="E94" s="3"/>
      <c r="F94" s="3"/>
      <c r="G94" s="5"/>
      <c r="H94" s="16"/>
      <c r="I94" s="16"/>
      <c r="J94" s="49"/>
    </row>
    <row r="95" spans="1:10" ht="12.75">
      <c r="A95" s="3"/>
      <c r="B95" s="3"/>
      <c r="C95" s="3"/>
      <c r="D95" s="3"/>
      <c r="E95" s="3"/>
      <c r="F95" s="3"/>
      <c r="G95" s="5"/>
      <c r="H95" s="16"/>
      <c r="I95" s="16"/>
      <c r="J95" s="49"/>
    </row>
    <row r="96" spans="1:11" ht="12.75">
      <c r="A96" s="3" t="s">
        <v>49</v>
      </c>
      <c r="B96" s="3"/>
      <c r="C96" s="3"/>
      <c r="D96" s="3"/>
      <c r="E96" s="3"/>
      <c r="F96" s="3"/>
      <c r="G96" s="5">
        <v>9824.5</v>
      </c>
      <c r="H96" s="16"/>
      <c r="I96" s="16"/>
      <c r="J96" s="49">
        <v>15000</v>
      </c>
      <c r="K96" s="47">
        <v>15000</v>
      </c>
    </row>
    <row r="97" spans="1:10" ht="12.75">
      <c r="A97" s="3"/>
      <c r="B97" s="3"/>
      <c r="C97" s="3"/>
      <c r="D97" s="3"/>
      <c r="E97" s="3"/>
      <c r="F97" s="3"/>
      <c r="G97" s="5"/>
      <c r="H97" s="16"/>
      <c r="I97" s="16"/>
      <c r="J97" s="49"/>
    </row>
    <row r="98" spans="1:10" ht="12.75">
      <c r="A98" s="3"/>
      <c r="B98" s="3"/>
      <c r="C98" s="3"/>
      <c r="D98" s="3"/>
      <c r="E98" s="3"/>
      <c r="F98" s="3"/>
      <c r="G98" s="5"/>
      <c r="H98" s="16"/>
      <c r="I98" s="16"/>
      <c r="J98" s="49"/>
    </row>
    <row r="99" spans="1:11" ht="12.75">
      <c r="A99" s="3" t="s">
        <v>26</v>
      </c>
      <c r="B99" s="3"/>
      <c r="C99" s="3"/>
      <c r="D99" s="3"/>
      <c r="E99" s="3"/>
      <c r="F99" s="3"/>
      <c r="G99" s="5">
        <v>44536.5</v>
      </c>
      <c r="H99" s="16"/>
      <c r="I99" s="16"/>
      <c r="J99" s="49">
        <v>28000</v>
      </c>
      <c r="K99" s="47">
        <v>28000</v>
      </c>
    </row>
    <row r="100" spans="1:9" ht="12.75">
      <c r="A100" s="3" t="s">
        <v>34</v>
      </c>
      <c r="B100" s="3"/>
      <c r="C100" s="3"/>
      <c r="D100" s="3"/>
      <c r="E100" s="3"/>
      <c r="F100" s="3"/>
      <c r="G100" s="5"/>
      <c r="H100" s="16"/>
      <c r="I100" s="16"/>
    </row>
    <row r="101" spans="1:9" ht="12.75">
      <c r="A101" s="3"/>
      <c r="B101" s="3"/>
      <c r="C101" s="3"/>
      <c r="D101" s="3"/>
      <c r="E101" s="3"/>
      <c r="F101" s="3"/>
      <c r="G101" s="5"/>
      <c r="H101" s="16"/>
      <c r="I101" s="16"/>
    </row>
    <row r="102" spans="1:11" ht="12.75">
      <c r="A102" s="36" t="s">
        <v>50</v>
      </c>
      <c r="B102" s="3"/>
      <c r="C102" s="3"/>
      <c r="D102" s="3"/>
      <c r="E102" s="3"/>
      <c r="F102" s="3"/>
      <c r="G102" s="5">
        <v>495774</v>
      </c>
      <c r="H102" s="16"/>
      <c r="I102" s="16"/>
      <c r="J102" s="29">
        <v>1000000</v>
      </c>
      <c r="K102" s="29">
        <v>3500000</v>
      </c>
    </row>
    <row r="103" spans="1:9" ht="12.75">
      <c r="A103" s="34" t="s">
        <v>52</v>
      </c>
      <c r="B103" s="3"/>
      <c r="C103" s="3"/>
      <c r="D103" s="3"/>
      <c r="E103" s="3"/>
      <c r="F103" s="3"/>
      <c r="G103" s="5"/>
      <c r="H103" s="16"/>
      <c r="I103" s="16"/>
    </row>
    <row r="104" spans="1:9" ht="12.75">
      <c r="A104" s="34"/>
      <c r="B104" s="3"/>
      <c r="C104" s="3"/>
      <c r="D104" s="3"/>
      <c r="E104" s="3"/>
      <c r="F104" s="3"/>
      <c r="G104" s="5"/>
      <c r="H104" s="16"/>
      <c r="I104" s="16"/>
    </row>
    <row r="105" spans="1:10" ht="12.75">
      <c r="A105" s="34" t="s">
        <v>56</v>
      </c>
      <c r="B105" s="3"/>
      <c r="C105" s="3"/>
      <c r="D105" s="3"/>
      <c r="E105" s="3"/>
      <c r="F105" s="3"/>
      <c r="G105" s="5"/>
      <c r="H105" s="16"/>
      <c r="I105" s="16"/>
      <c r="J105" s="47">
        <v>1006000</v>
      </c>
    </row>
    <row r="106" spans="1:10" ht="12.75">
      <c r="A106" s="34" t="s">
        <v>57</v>
      </c>
      <c r="B106" s="3"/>
      <c r="C106" s="3"/>
      <c r="D106" s="3"/>
      <c r="E106" s="3"/>
      <c r="F106" s="3"/>
      <c r="G106" s="5"/>
      <c r="H106" s="16"/>
      <c r="I106" s="16"/>
      <c r="J106" s="47">
        <v>1556000</v>
      </c>
    </row>
    <row r="107" spans="1:10" ht="12.75">
      <c r="A107" s="34" t="s">
        <v>58</v>
      </c>
      <c r="B107" s="3"/>
      <c r="C107" s="3"/>
      <c r="D107" s="3"/>
      <c r="E107" s="3"/>
      <c r="F107" s="3"/>
      <c r="G107" s="5"/>
      <c r="H107" s="16"/>
      <c r="I107" s="16"/>
      <c r="J107" s="47">
        <v>288000</v>
      </c>
    </row>
    <row r="108" spans="1:10" ht="12.75">
      <c r="A108" s="34" t="s">
        <v>59</v>
      </c>
      <c r="B108" s="3"/>
      <c r="C108" s="3"/>
      <c r="D108" s="3"/>
      <c r="E108" s="3"/>
      <c r="F108" s="3"/>
      <c r="G108" s="5"/>
      <c r="H108" s="16"/>
      <c r="I108" s="16"/>
      <c r="J108" s="47">
        <v>2791000</v>
      </c>
    </row>
    <row r="109" spans="1:11" s="36" customFormat="1" ht="12">
      <c r="A109" s="34"/>
      <c r="G109" s="39"/>
      <c r="J109" s="48"/>
      <c r="K109" s="48"/>
    </row>
    <row r="110" spans="1:11" s="36" customFormat="1" ht="12">
      <c r="A110" s="34"/>
      <c r="G110" s="39"/>
      <c r="J110" s="48"/>
      <c r="K110" s="48"/>
    </row>
    <row r="111" spans="1:9" ht="12.75">
      <c r="A111" s="3"/>
      <c r="B111" s="3"/>
      <c r="C111" s="3"/>
      <c r="D111" s="3"/>
      <c r="E111" s="3"/>
      <c r="F111" s="3"/>
      <c r="G111" s="5"/>
      <c r="H111" s="16"/>
      <c r="I111" s="16"/>
    </row>
    <row r="112" spans="1:12" ht="12.75">
      <c r="A112" s="3" t="s">
        <v>70</v>
      </c>
      <c r="B112" s="3"/>
      <c r="C112" s="3"/>
      <c r="D112" s="3"/>
      <c r="E112" s="3"/>
      <c r="F112" s="3"/>
      <c r="G112" s="5"/>
      <c r="H112" s="16"/>
      <c r="I112" s="16"/>
      <c r="J112" s="47">
        <v>680000</v>
      </c>
      <c r="K112" s="47">
        <f>K38-K115</f>
        <v>493000</v>
      </c>
      <c r="L112" s="47"/>
    </row>
    <row r="114" spans="1:9" ht="12.75">
      <c r="A114" s="3"/>
      <c r="B114" s="3"/>
      <c r="C114" s="3"/>
      <c r="D114" s="3"/>
      <c r="E114" s="3"/>
      <c r="F114" s="3"/>
      <c r="G114" s="5"/>
      <c r="H114" s="16"/>
      <c r="I114" s="16"/>
    </row>
    <row r="115" spans="1:11" ht="12.75">
      <c r="A115" s="17" t="s">
        <v>1</v>
      </c>
      <c r="B115" s="3"/>
      <c r="C115" s="3"/>
      <c r="D115" s="3"/>
      <c r="E115" s="3"/>
      <c r="F115" s="3"/>
      <c r="G115" s="33" t="e">
        <f>G45+G55</f>
        <v>#REF!</v>
      </c>
      <c r="H115" s="16"/>
      <c r="I115" s="16"/>
      <c r="J115" s="29">
        <f>J45+J55+J99+J102+J105+J106+J107+J108+J110+J112</f>
        <v>9607700</v>
      </c>
      <c r="K115" s="29">
        <f>SUM(K45+K55+K99+K102+K110)</f>
        <v>5545000</v>
      </c>
    </row>
    <row r="116" spans="1:9" ht="12.75">
      <c r="A116" s="3"/>
      <c r="B116" s="3"/>
      <c r="C116" s="3"/>
      <c r="D116" s="3"/>
      <c r="E116" s="3"/>
      <c r="F116" s="3"/>
      <c r="G116" s="5"/>
      <c r="H116" s="16"/>
      <c r="I116" s="16"/>
    </row>
    <row r="118" spans="1:9" ht="12.75">
      <c r="A118" s="3"/>
      <c r="B118" s="3"/>
      <c r="C118" s="3"/>
      <c r="D118" s="3"/>
      <c r="E118" s="3"/>
      <c r="F118" s="3"/>
      <c r="G118" s="5"/>
      <c r="H118" s="16"/>
      <c r="I118" s="16"/>
    </row>
    <row r="119" spans="1:11" s="15" customFormat="1" ht="13.5" thickBot="1">
      <c r="A119" s="28" t="s">
        <v>51</v>
      </c>
      <c r="B119" s="28"/>
      <c r="C119" s="28"/>
      <c r="D119" s="28"/>
      <c r="E119" s="28"/>
      <c r="F119" s="28"/>
      <c r="G119" s="58" t="s">
        <v>43</v>
      </c>
      <c r="H119" s="19"/>
      <c r="I119" s="19"/>
      <c r="J119" s="60"/>
      <c r="K119" s="29"/>
    </row>
    <row r="120" spans="1:9" ht="12.75">
      <c r="A120" s="3"/>
      <c r="B120" s="3"/>
      <c r="C120" s="3"/>
      <c r="D120" s="3"/>
      <c r="E120" s="3"/>
      <c r="F120" s="3"/>
      <c r="G120" s="5"/>
      <c r="H120" s="16"/>
      <c r="I120" s="16"/>
    </row>
    <row r="121" spans="1:9" ht="15.75">
      <c r="A121" s="17" t="s">
        <v>2</v>
      </c>
      <c r="B121" s="3"/>
      <c r="C121" s="3"/>
      <c r="D121" s="3"/>
      <c r="E121" s="3"/>
      <c r="F121" s="3"/>
      <c r="G121" s="37"/>
      <c r="H121" s="16"/>
      <c r="I121" s="16"/>
    </row>
    <row r="122" spans="1:9" ht="12.75">
      <c r="A122" s="3"/>
      <c r="B122" s="3"/>
      <c r="C122" s="3"/>
      <c r="D122" s="3"/>
      <c r="E122" s="3"/>
      <c r="F122" s="3"/>
      <c r="G122" s="5"/>
      <c r="H122" s="16"/>
      <c r="I122" s="16"/>
    </row>
    <row r="123" spans="1:11" ht="12.75">
      <c r="A123" s="17" t="s">
        <v>3</v>
      </c>
      <c r="B123" s="3"/>
      <c r="C123" s="3"/>
      <c r="D123" s="3"/>
      <c r="E123" s="3"/>
      <c r="F123" s="3"/>
      <c r="G123" s="14">
        <f>G38</f>
        <v>1697343.02</v>
      </c>
      <c r="H123" s="19"/>
      <c r="I123" s="19"/>
      <c r="J123" s="29">
        <f>J38</f>
        <v>9818400</v>
      </c>
      <c r="K123" s="47">
        <f>ABS(K38)</f>
        <v>6038000</v>
      </c>
    </row>
    <row r="124" spans="1:10" ht="12.75">
      <c r="A124" s="17"/>
      <c r="B124" s="3"/>
      <c r="C124" s="3"/>
      <c r="D124" s="3"/>
      <c r="E124" s="3"/>
      <c r="F124" s="3"/>
      <c r="G124" s="29"/>
      <c r="H124" s="19"/>
      <c r="I124" s="19"/>
      <c r="J124" s="29"/>
    </row>
    <row r="125" spans="1:11" ht="12.75">
      <c r="A125" s="17" t="s">
        <v>4</v>
      </c>
      <c r="B125" s="3"/>
      <c r="C125" s="3"/>
      <c r="D125" s="3"/>
      <c r="E125" s="3"/>
      <c r="F125" s="3"/>
      <c r="G125" s="14" t="e">
        <f>G115</f>
        <v>#REF!</v>
      </c>
      <c r="H125" s="19"/>
      <c r="I125" s="19"/>
      <c r="J125" s="29">
        <f>J115</f>
        <v>9607700</v>
      </c>
      <c r="K125" s="47">
        <f>ABS(K115)</f>
        <v>5545000</v>
      </c>
    </row>
    <row r="126" spans="1:10" ht="12.75">
      <c r="A126" s="17"/>
      <c r="B126" s="3"/>
      <c r="C126" s="3"/>
      <c r="D126" s="3"/>
      <c r="E126" s="3"/>
      <c r="F126" s="3"/>
      <c r="G126" s="29"/>
      <c r="H126" s="19"/>
      <c r="I126" s="19"/>
      <c r="J126" s="29"/>
    </row>
    <row r="127" spans="1:11" ht="12.75">
      <c r="A127" s="17" t="s">
        <v>13</v>
      </c>
      <c r="B127" s="3"/>
      <c r="C127" s="3"/>
      <c r="D127" s="3"/>
      <c r="E127" s="3"/>
      <c r="F127" s="3"/>
      <c r="G127" s="19" t="e">
        <f>G38-G115</f>
        <v>#REF!</v>
      </c>
      <c r="H127" s="19"/>
      <c r="I127" s="19"/>
      <c r="J127" s="47">
        <f>J123-J125</f>
        <v>210700</v>
      </c>
      <c r="K127" s="47">
        <f>SUM(K123-K125)</f>
        <v>493000</v>
      </c>
    </row>
    <row r="128" spans="1:9" ht="12.75">
      <c r="A128" s="17"/>
      <c r="B128" s="3"/>
      <c r="C128" s="3"/>
      <c r="D128" s="3"/>
      <c r="E128" s="3"/>
      <c r="F128" s="3"/>
      <c r="G128" s="19"/>
      <c r="H128" s="19"/>
      <c r="I128" s="19"/>
    </row>
    <row r="129" spans="1:9" ht="12.75">
      <c r="A129" s="17"/>
      <c r="B129" s="3"/>
      <c r="C129" s="3"/>
      <c r="D129" s="3"/>
      <c r="E129" s="3"/>
      <c r="F129" s="3"/>
      <c r="G129" s="19"/>
      <c r="H129" s="19"/>
      <c r="I129" s="19"/>
    </row>
    <row r="130" spans="1:9" ht="12.75">
      <c r="A130" s="17"/>
      <c r="B130" s="3"/>
      <c r="C130" s="3"/>
      <c r="D130" s="3"/>
      <c r="E130" s="3"/>
      <c r="F130" s="3"/>
      <c r="G130" s="19"/>
      <c r="H130" s="19"/>
      <c r="I130" s="19"/>
    </row>
    <row r="131" spans="1:9" ht="12.75">
      <c r="A131" s="17"/>
      <c r="B131" s="3"/>
      <c r="C131" s="3"/>
      <c r="D131" s="3"/>
      <c r="E131" s="3"/>
      <c r="F131" s="3"/>
      <c r="G131" s="19"/>
      <c r="H131" s="19"/>
      <c r="I131" s="19"/>
    </row>
    <row r="132" spans="1:9" ht="12.75">
      <c r="A132" s="3"/>
      <c r="B132" s="3"/>
      <c r="C132" s="3"/>
      <c r="D132" s="3"/>
      <c r="E132" s="3"/>
      <c r="F132" s="3"/>
      <c r="G132" s="5"/>
      <c r="H132" s="16"/>
      <c r="I132" s="16"/>
    </row>
    <row r="133" spans="1:7" ht="12.75">
      <c r="A133" s="17" t="s">
        <v>68</v>
      </c>
      <c r="B133" s="3"/>
      <c r="C133" s="3"/>
      <c r="D133" s="3"/>
      <c r="E133" s="3"/>
      <c r="F133" s="3"/>
      <c r="G133" s="19"/>
    </row>
    <row r="134" spans="1:7" ht="12.75">
      <c r="A134" s="46" t="s">
        <v>76</v>
      </c>
      <c r="G134" s="5"/>
    </row>
    <row r="135" spans="1:9" ht="13.5" thickBot="1">
      <c r="A135" s="28" t="s">
        <v>82</v>
      </c>
      <c r="B135" s="13"/>
      <c r="C135" s="13"/>
      <c r="D135" s="13"/>
      <c r="E135" s="13"/>
      <c r="F135" s="13"/>
      <c r="G135" s="30"/>
      <c r="H135" s="16"/>
      <c r="I135" s="16"/>
    </row>
    <row r="136" spans="1:9" ht="12.75">
      <c r="A136" s="3"/>
      <c r="B136" s="3"/>
      <c r="C136" s="3"/>
      <c r="D136" s="3"/>
      <c r="E136" s="3"/>
      <c r="F136" s="3"/>
      <c r="G136" s="3"/>
      <c r="H136" s="16"/>
      <c r="I136" s="16"/>
    </row>
    <row r="137" spans="1:9" ht="12.75">
      <c r="A137" s="17" t="s">
        <v>40</v>
      </c>
      <c r="B137" s="17"/>
      <c r="C137" s="17"/>
      <c r="D137" s="17"/>
      <c r="E137" s="3"/>
      <c r="F137" s="17"/>
      <c r="G137" s="19"/>
      <c r="H137" s="16"/>
      <c r="I137" s="16"/>
    </row>
    <row r="138" spans="1:7" ht="12.75">
      <c r="A138" s="3"/>
      <c r="B138" s="3"/>
      <c r="C138" s="3"/>
      <c r="D138" s="3"/>
      <c r="E138" s="3"/>
      <c r="F138" s="3"/>
      <c r="G138" s="14"/>
    </row>
    <row r="139" ht="12.75">
      <c r="G139" s="5"/>
    </row>
    <row r="140" ht="12.75">
      <c r="A140" s="15" t="s">
        <v>41</v>
      </c>
    </row>
    <row r="141" ht="12.75">
      <c r="A141" s="2" t="s">
        <v>42</v>
      </c>
    </row>
    <row r="142" ht="12.75">
      <c r="A142" s="2" t="s">
        <v>5</v>
      </c>
    </row>
    <row r="143" ht="12.75">
      <c r="A143" s="2" t="s">
        <v>6</v>
      </c>
    </row>
    <row r="145" ht="12.75">
      <c r="A145" s="15" t="s">
        <v>11</v>
      </c>
    </row>
    <row r="146" ht="12.75">
      <c r="A146" s="2" t="s">
        <v>12</v>
      </c>
    </row>
    <row r="147" ht="12.75">
      <c r="A147" s="2" t="s">
        <v>7</v>
      </c>
    </row>
    <row r="148" ht="12.75">
      <c r="A148" s="2" t="s">
        <v>10</v>
      </c>
    </row>
    <row r="149" ht="12.75">
      <c r="A149" s="2" t="s">
        <v>8</v>
      </c>
    </row>
  </sheetData>
  <mergeCells count="1">
    <mergeCell ref="A1:F1"/>
  </mergeCells>
  <printOptions/>
  <pageMargins left="0.5511811023622047" right="0.73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workbookViewId="0" topLeftCell="A1">
      <selection activeCell="C13" sqref="C13"/>
    </sheetView>
  </sheetViews>
  <sheetFormatPr defaultColWidth="9.00390625" defaultRowHeight="12.75"/>
  <cols>
    <col min="2" max="2" width="27.625" style="0" customWidth="1"/>
    <col min="3" max="3" width="56.375" style="0" customWidth="1"/>
  </cols>
  <sheetData>
    <row r="1" ht="14.25">
      <c r="B1" s="50"/>
    </row>
    <row r="2" ht="15" thickBot="1">
      <c r="B2" s="51"/>
    </row>
    <row r="3" spans="2:3" ht="14.25">
      <c r="B3" s="52">
        <v>320000</v>
      </c>
      <c r="C3" s="76"/>
    </row>
    <row r="4" spans="2:3" ht="14.25">
      <c r="B4" s="53">
        <v>240000</v>
      </c>
      <c r="C4" s="77"/>
    </row>
    <row r="5" spans="2:4" ht="15" thickBot="1">
      <c r="B5" s="54">
        <v>240000</v>
      </c>
      <c r="C5" s="78"/>
      <c r="D5">
        <f>C3*12</f>
        <v>0</v>
      </c>
    </row>
    <row r="6" spans="2:3" ht="15" thickBot="1">
      <c r="B6" s="54">
        <f>12*14500</f>
        <v>174000</v>
      </c>
      <c r="C6" s="55"/>
    </row>
    <row r="7" spans="2:3" ht="15" thickBot="1">
      <c r="B7" s="54"/>
      <c r="C7" s="55"/>
    </row>
    <row r="8" spans="2:3" ht="15" thickBot="1">
      <c r="B8" s="54">
        <f>15500*6</f>
        <v>93000</v>
      </c>
      <c r="C8" s="55"/>
    </row>
    <row r="9" spans="2:3" ht="15" thickBot="1">
      <c r="B9" s="54">
        <f>SUM(B6,B8,B5,B4,B3)</f>
        <v>1067000</v>
      </c>
      <c r="C9" s="55">
        <f>B9*1.35</f>
        <v>1440450</v>
      </c>
    </row>
    <row r="10" spans="2:3" ht="15" thickBot="1">
      <c r="B10" s="54"/>
      <c r="C10" s="55">
        <f>B9*0.09</f>
        <v>96030</v>
      </c>
    </row>
    <row r="11" spans="2:3" ht="15" thickBot="1">
      <c r="B11" s="54">
        <f>(B4+B5*1.35)*0.75</f>
        <v>423000</v>
      </c>
      <c r="C11" s="55"/>
    </row>
    <row r="12" spans="2:3" ht="15" thickBot="1">
      <c r="B12" s="54"/>
      <c r="C12" s="55">
        <f>55*0.55*251*2*0.75</f>
        <v>11389.125000000002</v>
      </c>
    </row>
    <row r="13" ht="14.25">
      <c r="B13" s="51"/>
    </row>
    <row r="14" ht="12.75">
      <c r="B14">
        <f>55*0.55*251*4</f>
        <v>30371.000000000004</v>
      </c>
    </row>
    <row r="15" ht="12.75">
      <c r="B15">
        <f>3500*12</f>
        <v>42000</v>
      </c>
    </row>
  </sheetData>
  <mergeCells count="1">
    <mergeCell ref="C3:C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Euroregion Elbe/Labe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Euroregion Labe</cp:lastModifiedBy>
  <cp:lastPrinted>2008-02-25T13:32:12Z</cp:lastPrinted>
  <dcterms:created xsi:type="dcterms:W3CDTF">2001-02-22T14:27:19Z</dcterms:created>
  <dcterms:modified xsi:type="dcterms:W3CDTF">2008-02-25T13:36:21Z</dcterms:modified>
  <cp:category/>
  <cp:version/>
  <cp:contentType/>
  <cp:contentStatus/>
</cp:coreProperties>
</file>