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'List1'!$A$1:$M$97</definedName>
  </definedNames>
  <calcPr fullCalcOnLoad="1"/>
</workbook>
</file>

<file path=xl/sharedStrings.xml><?xml version="1.0" encoding="utf-8"?>
<sst xmlns="http://schemas.openxmlformats.org/spreadsheetml/2006/main" count="78" uniqueCount="78">
  <si>
    <t>PŘÍJMY  CELKEM</t>
  </si>
  <si>
    <t>VÝDAJE CELKEM</t>
  </si>
  <si>
    <t>Souhrn :</t>
  </si>
  <si>
    <t>Příjmy celkem :</t>
  </si>
  <si>
    <t>Výdaje celkem:</t>
  </si>
  <si>
    <t>smlouvy s předmětem plnění o ceně vyšší než 50 000,- Kč. V tomto případě jednají jménem předseda</t>
  </si>
  <si>
    <t>a ředitel společně, a jejich jednání musí být odsouhlaseno usnesením rady EL v předmětné věci.</t>
  </si>
  <si>
    <t xml:space="preserve">Jakákoliv částka k úhradě musí být podepsána min. 2 podpisy a to: ředitel a předseda Rady EL </t>
  </si>
  <si>
    <t>zasedání.</t>
  </si>
  <si>
    <t xml:space="preserve">2.2.    Náklady na chod kanceláře   </t>
  </si>
  <si>
    <t>nebo místopředsedové EL. S tímto výdajem bude vždy seznámena Rada EL na nejbližším</t>
  </si>
  <si>
    <t>Komentář k čerpání finančních prostředků ze zůstatku z minulého účetního období</t>
  </si>
  <si>
    <t>Se zůstatkem z minulého účetního období je možno disponovat v souladu se stanovami takto:</t>
  </si>
  <si>
    <t>2.2.3.  nákup materiálu - 6171 5139</t>
  </si>
  <si>
    <t xml:space="preserve">2.1.    Náklady na pracovníky sekretariátu </t>
  </si>
  <si>
    <t>2.1.1 platy zaměstnanců - 6171 5011</t>
  </si>
  <si>
    <t>2.1.2 sociální pojistění - 6171 5031</t>
  </si>
  <si>
    <t>2.1.3 zdravotní pojištění - 6171 5032</t>
  </si>
  <si>
    <t>2.1.4 pojištění povinné - 6171 5038</t>
  </si>
  <si>
    <t xml:space="preserve">2.2.1.  služby pošt - 6171 5161 </t>
  </si>
  <si>
    <t>2.2.2 služby telekomunikací - 6171 5162</t>
  </si>
  <si>
    <t>2.2.4 knihy, učební pomůcky, tisk - 6171 5136</t>
  </si>
  <si>
    <t>2.2.5 drobný hmotný dlouhodobý majetek - 6171 5137</t>
  </si>
  <si>
    <t>2.2.8 nákup ostatních služeb - 6171 5169</t>
  </si>
  <si>
    <t xml:space="preserve">1.1 neivestiční přijaté dotace od obcí - 4121 </t>
  </si>
  <si>
    <t>1.5 přijaté nekápitálové přísp. a náhrady - 6171 2324</t>
  </si>
  <si>
    <t>(pojištění organizace)</t>
  </si>
  <si>
    <t>1.6 příjmy z prodeje zboží - 6171 2112</t>
  </si>
  <si>
    <t xml:space="preserve">1.7 příjmy z úroků - 6310 2141 </t>
  </si>
  <si>
    <t>1.8 příjmy z poskytování služeb a výrobků - 6171 2111</t>
  </si>
  <si>
    <t xml:space="preserve">2.2.6.  služby peněžních ústavů - 6310 5163 </t>
  </si>
  <si>
    <t>skutečnost v r. 2005</t>
  </si>
  <si>
    <t>Rezerva rozpočtu: viz komentář</t>
  </si>
  <si>
    <t>Komentář k čerpání finančních prostředků z rezervy rozpočtu</t>
  </si>
  <si>
    <t>Z rezervy rozpočtu mohou být dle platných stanov (čl. VII. Bod 7.4) hrazeny náklady nebo být uzavírány</t>
  </si>
  <si>
    <t>2.2.10.  údržba a opravy - 6171 5171</t>
  </si>
  <si>
    <t>2.2.11 programové vybavení - 6171 5172</t>
  </si>
  <si>
    <t xml:space="preserve">2.2.13 cestovné tuzemské a zahraniční - 6112 5173 </t>
  </si>
  <si>
    <t>2.2.14 pohoštění - 6171 5175</t>
  </si>
  <si>
    <t>1.9 převody z rozpočtových účtů - 4134</t>
  </si>
  <si>
    <t>2.2.9 nájemné kanceláře FMP - 6171 5164</t>
  </si>
  <si>
    <t>2.2.7 služby zpracování dat, mezd - 6171 5168</t>
  </si>
  <si>
    <t>1.4  ostatní neinvestiční přijaté transfery ze státního rozpočtu - 4116 jedná se o příjem z programu EU Cíl 3 ČR- Sasko</t>
  </si>
  <si>
    <t xml:space="preserve">1.1.1 členské příspěvky </t>
  </si>
  <si>
    <t>2. Výdaje  2009</t>
  </si>
  <si>
    <t>kancelář EL</t>
  </si>
  <si>
    <t>FMP administrace</t>
  </si>
  <si>
    <t>2.4 platby daní a poplatků  - 6171 5362</t>
  </si>
  <si>
    <t xml:space="preserve">2.2.8.1 www stránky aktualizace, doména </t>
  </si>
  <si>
    <t>2.2.8.2 audit hospodaření EL</t>
  </si>
  <si>
    <t>2.2.8.3 stravenky</t>
  </si>
  <si>
    <t>2.2.8.4 kancelář FMP - úklid kanceláře</t>
  </si>
  <si>
    <t>2.2.8.5 projekt FMP Kultturní a sport. Kalendář EEL</t>
  </si>
  <si>
    <t>položka snížena oproti minulému roku o 20 tisíc</t>
  </si>
  <si>
    <t>2.5 ostatní neivestiční výdaje - 6171 5909</t>
  </si>
  <si>
    <t>Jedná se o občerstvení při zasedáních EL (Rada, prezídium, pracovní skupiny apod.)</t>
  </si>
  <si>
    <t>1.10 zapojení hosp. výsledku z minulých let</t>
  </si>
  <si>
    <t>celkem 2009</t>
  </si>
  <si>
    <t>jedná se o příjem ze saské strany EEL; podíl spolufinancování projektu KUKA bude-li Radou EL a následně Radou EEL schváleno</t>
  </si>
  <si>
    <t>v toto položce jsou příjmy EL za administraci a KUKA. Dotace na malé projekty nebudou protékat rozpočtem. Vedoucí partner je bude zasílat rovnou na účty žadatelů.</t>
  </si>
  <si>
    <t xml:space="preserve">bude-li v roce 2010 EEL pokračovat vydávání Kalendáře </t>
  </si>
  <si>
    <t>členské příspěvky tvoří polovinu příjmů, podle závěrů Sněmu EL z roku 2009 vycházíme ze 2,50/osobu a počtu obyvatel EL</t>
  </si>
  <si>
    <t>jedná se o dotaci na administraci FMP ze státního rozpočtu ve formě 15% z celkové částky administrace FMP</t>
  </si>
  <si>
    <t>1.3. neinvestiční převody ze zahraničí - 4159</t>
  </si>
  <si>
    <t>rozdíl</t>
  </si>
  <si>
    <t xml:space="preserve">  Návrh rozpočtu EL na  rok 2010 </t>
  </si>
  <si>
    <t>1. Příjmy 2010</t>
  </si>
  <si>
    <t>2010  neredukovaná</t>
  </si>
  <si>
    <t>Kulturní a sportovní kal., kul.pasy, kancelářské potřeby</t>
  </si>
  <si>
    <t>varianta tištěné verze, partner přebírá náklady na tisk</t>
  </si>
  <si>
    <t>platby žadatelům o malé projekty vyplatí  v roce 2010 přímo vedoucí partner  projektu SFMP, tedy saská strana EEL  Nebude protékat rozpočtěm EL.</t>
  </si>
  <si>
    <t>2.3. ostatní neinvest. transfery do zahr. (členství v AGEG) - 6171 5532 v roce 2010 člen ství ukončeno</t>
  </si>
  <si>
    <t>(k 31.12.2008)</t>
  </si>
  <si>
    <t>(k 31.12.2010)</t>
  </si>
  <si>
    <t>k 31.12.2009 měl EL finanční zdroj 318.364,62 Kč</t>
  </si>
  <si>
    <t xml:space="preserve"> vystoupení z AGEG</t>
  </si>
  <si>
    <t xml:space="preserve">k 31.12. - EL finanční zdroj - rozpočtová rezerva - </t>
  </si>
  <si>
    <t>celkem 4 zaměstnanci na plný uvazek. 2 osoby pracují v sekretariátu FMP jejich mzdy jsou hrazeny z projektu FMP Cíl 3. A jedna osoba zpracovává učetnictví (DPČ)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</si>
</sst>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0\ &quot;Kč&quot;"/>
    <numFmt numFmtId="166" formatCode="#,##0.00\ _K_č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-405]d\.\ mmmm\ yyyy"/>
  </numFmts>
  <fonts count="19">
    <font>
      <sz val="10"/>
      <name val="Arial CE"/>
      <family val="0"/>
    </font>
    <font>
      <b/>
      <sz val="14"/>
      <color indexed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9"/>
      <name val="Times New Roman"/>
      <family val="1"/>
    </font>
    <font>
      <b/>
      <sz val="12"/>
      <color indexed="9"/>
      <name val="Arial"/>
      <family val="2"/>
    </font>
    <font>
      <sz val="12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164" fontId="2" fillId="2" borderId="0" xfId="18" applyNumberFormat="1" applyFont="1" applyFill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64" fontId="2" fillId="0" borderId="0" xfId="18" applyNumberFormat="1" applyFont="1" applyAlignment="1">
      <alignment horizontal="right"/>
    </xf>
    <xf numFmtId="164" fontId="5" fillId="0" borderId="0" xfId="18" applyNumberFormat="1" applyFont="1" applyAlignment="1">
      <alignment horizontal="right"/>
    </xf>
    <xf numFmtId="0" fontId="5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4" fontId="4" fillId="0" borderId="0" xfId="0" applyNumberFormat="1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2" xfId="0" applyFont="1" applyBorder="1" applyAlignment="1">
      <alignment/>
    </xf>
    <xf numFmtId="165" fontId="5" fillId="0" borderId="0" xfId="0" applyNumberFormat="1" applyFont="1" applyAlignment="1">
      <alignment/>
    </xf>
    <xf numFmtId="164" fontId="5" fillId="0" borderId="0" xfId="18" applyNumberFormat="1" applyFont="1" applyAlignment="1">
      <alignment horizontal="right"/>
    </xf>
    <xf numFmtId="0" fontId="3" fillId="0" borderId="0" xfId="0" applyFont="1" applyAlignment="1">
      <alignment/>
    </xf>
    <xf numFmtId="0" fontId="7" fillId="0" borderId="0" xfId="18" applyNumberFormat="1" applyFont="1" applyAlignment="1">
      <alignment horizontal="center"/>
    </xf>
    <xf numFmtId="164" fontId="3" fillId="0" borderId="0" xfId="18" applyNumberFormat="1" applyFont="1" applyAlignment="1">
      <alignment horizontal="right"/>
    </xf>
    <xf numFmtId="4" fontId="3" fillId="0" borderId="0" xfId="0" applyNumberFormat="1" applyFont="1" applyAlignment="1">
      <alignment/>
    </xf>
    <xf numFmtId="164" fontId="5" fillId="0" borderId="1" xfId="18" applyNumberFormat="1" applyFont="1" applyBorder="1" applyAlignment="1">
      <alignment horizontal="right"/>
    </xf>
    <xf numFmtId="0" fontId="2" fillId="0" borderId="0" xfId="0" applyFont="1" applyAlignment="1">
      <alignment/>
    </xf>
    <xf numFmtId="164" fontId="2" fillId="0" borderId="0" xfId="18" applyNumberFormat="1" applyFont="1" applyAlignment="1">
      <alignment horizontal="right"/>
    </xf>
    <xf numFmtId="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indent="2"/>
    </xf>
    <xf numFmtId="0" fontId="8" fillId="0" borderId="3" xfId="0" applyFont="1" applyBorder="1" applyAlignment="1">
      <alignment horizontal="left" vertical="top" wrapText="1" indent="2"/>
    </xf>
    <xf numFmtId="0" fontId="8" fillId="0" borderId="4" xfId="0" applyFont="1" applyBorder="1" applyAlignment="1">
      <alignment horizontal="left" vertical="top" wrapText="1" indent="2"/>
    </xf>
    <xf numFmtId="0" fontId="8" fillId="0" borderId="5" xfId="0" applyFont="1" applyBorder="1" applyAlignment="1">
      <alignment horizontal="left" vertical="top" wrapText="1" indent="2"/>
    </xf>
    <xf numFmtId="0" fontId="8" fillId="0" borderId="6" xfId="0" applyFont="1" applyBorder="1" applyAlignment="1">
      <alignment horizontal="right" wrapText="1" indent="2"/>
    </xf>
    <xf numFmtId="165" fontId="2" fillId="2" borderId="0" xfId="0" applyNumberFormat="1" applyFont="1" applyFill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6" fontId="2" fillId="2" borderId="0" xfId="0" applyNumberFormat="1" applyFont="1" applyFill="1" applyAlignment="1">
      <alignment/>
    </xf>
    <xf numFmtId="165" fontId="5" fillId="0" borderId="1" xfId="0" applyNumberFormat="1" applyFont="1" applyBorder="1" applyAlignment="1">
      <alignment/>
    </xf>
    <xf numFmtId="0" fontId="2" fillId="0" borderId="0" xfId="0" applyFont="1" applyFill="1" applyAlignment="1">
      <alignment/>
    </xf>
    <xf numFmtId="165" fontId="5" fillId="0" borderId="2" xfId="0" applyNumberFormat="1" applyFont="1" applyBorder="1" applyAlignment="1">
      <alignment/>
    </xf>
    <xf numFmtId="0" fontId="3" fillId="0" borderId="0" xfId="0" applyFont="1" applyFill="1" applyAlignment="1">
      <alignment/>
    </xf>
    <xf numFmtId="164" fontId="2" fillId="0" borderId="0" xfId="18" applyNumberFormat="1" applyFont="1" applyFill="1" applyAlignment="1">
      <alignment horizontal="right"/>
    </xf>
    <xf numFmtId="4" fontId="3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7" xfId="0" applyFont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2" borderId="0" xfId="0" applyFont="1" applyFill="1" applyAlignment="1">
      <alignment/>
    </xf>
    <xf numFmtId="4" fontId="3" fillId="2" borderId="0" xfId="0" applyNumberFormat="1" applyFont="1" applyFill="1" applyAlignment="1">
      <alignment/>
    </xf>
    <xf numFmtId="0" fontId="4" fillId="0" borderId="2" xfId="0" applyFont="1" applyBorder="1" applyAlignment="1">
      <alignment horizontal="center"/>
    </xf>
    <xf numFmtId="49" fontId="7" fillId="0" borderId="2" xfId="18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6" fontId="5" fillId="0" borderId="2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166" fontId="13" fillId="2" borderId="8" xfId="0" applyNumberFormat="1" applyFont="1" applyFill="1" applyBorder="1" applyAlignment="1">
      <alignment/>
    </xf>
    <xf numFmtId="165" fontId="13" fillId="2" borderId="8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164" fontId="5" fillId="0" borderId="2" xfId="18" applyNumberFormat="1" applyFont="1" applyBorder="1" applyAlignment="1">
      <alignment horizontal="right"/>
    </xf>
    <xf numFmtId="4" fontId="4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3" fillId="3" borderId="0" xfId="0" applyFont="1" applyFill="1" applyAlignment="1">
      <alignment/>
    </xf>
    <xf numFmtId="164" fontId="5" fillId="3" borderId="0" xfId="18" applyNumberFormat="1" applyFont="1" applyFill="1" applyAlignment="1">
      <alignment horizontal="right"/>
    </xf>
    <xf numFmtId="4" fontId="4" fillId="3" borderId="0" xfId="0" applyNumberFormat="1" applyFont="1" applyFill="1" applyAlignment="1">
      <alignment/>
    </xf>
    <xf numFmtId="165" fontId="5" fillId="3" borderId="0" xfId="0" applyNumberFormat="1" applyFont="1" applyFill="1" applyAlignment="1">
      <alignment/>
    </xf>
    <xf numFmtId="0" fontId="2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Alignment="1">
      <alignment/>
    </xf>
    <xf numFmtId="0" fontId="3" fillId="0" borderId="0" xfId="0" applyFont="1" applyAlignment="1">
      <alignment horizontal="center"/>
    </xf>
    <xf numFmtId="164" fontId="2" fillId="0" borderId="0" xfId="18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16" fillId="2" borderId="0" xfId="0" applyFont="1" applyFill="1" applyAlignment="1">
      <alignment wrapText="1"/>
    </xf>
    <xf numFmtId="14" fontId="5" fillId="0" borderId="0" xfId="0" applyNumberFormat="1" applyFont="1" applyFill="1" applyAlignment="1">
      <alignment wrapText="1"/>
    </xf>
    <xf numFmtId="14" fontId="2" fillId="0" borderId="0" xfId="0" applyNumberFormat="1" applyFont="1" applyFill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5" fillId="3" borderId="0" xfId="0" applyFont="1" applyFill="1" applyAlignment="1">
      <alignment wrapText="1"/>
    </xf>
    <xf numFmtId="0" fontId="5" fillId="0" borderId="2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14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9" fillId="0" borderId="0" xfId="0" applyFont="1" applyAlignment="1">
      <alignment/>
    </xf>
    <xf numFmtId="166" fontId="9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0" fontId="15" fillId="0" borderId="0" xfId="0" applyFont="1" applyFill="1" applyAlignment="1">
      <alignment wrapText="1"/>
    </xf>
    <xf numFmtId="0" fontId="15" fillId="0" borderId="0" xfId="0" applyFont="1" applyAlignment="1">
      <alignment/>
    </xf>
    <xf numFmtId="166" fontId="15" fillId="0" borderId="0" xfId="0" applyNumberFormat="1" applyFont="1" applyAlignment="1">
      <alignment/>
    </xf>
    <xf numFmtId="165" fontId="15" fillId="0" borderId="0" xfId="0" applyNumberFormat="1" applyFont="1" applyAlignment="1">
      <alignment/>
    </xf>
    <xf numFmtId="0" fontId="17" fillId="2" borderId="9" xfId="0" applyFont="1" applyFill="1" applyBorder="1" applyAlignment="1">
      <alignment wrapText="1"/>
    </xf>
    <xf numFmtId="0" fontId="18" fillId="2" borderId="8" xfId="0" applyFont="1" applyFill="1" applyBorder="1" applyAlignment="1">
      <alignment/>
    </xf>
    <xf numFmtId="164" fontId="15" fillId="2" borderId="8" xfId="18" applyNumberFormat="1" applyFont="1" applyFill="1" applyBorder="1" applyAlignment="1">
      <alignment horizontal="right"/>
    </xf>
    <xf numFmtId="4" fontId="18" fillId="2" borderId="8" xfId="0" applyNumberFormat="1" applyFont="1" applyFill="1" applyBorder="1" applyAlignment="1">
      <alignment/>
    </xf>
    <xf numFmtId="166" fontId="15" fillId="2" borderId="8" xfId="0" applyNumberFormat="1" applyFont="1" applyFill="1" applyBorder="1" applyAlignment="1">
      <alignment/>
    </xf>
    <xf numFmtId="165" fontId="15" fillId="2" borderId="8" xfId="0" applyNumberFormat="1" applyFont="1" applyFill="1" applyBorder="1" applyAlignment="1">
      <alignment/>
    </xf>
    <xf numFmtId="0" fontId="17" fillId="2" borderId="8" xfId="0" applyNumberFormat="1" applyFont="1" applyFill="1" applyBorder="1" applyAlignment="1">
      <alignment horizontal="center"/>
    </xf>
    <xf numFmtId="164" fontId="9" fillId="0" borderId="0" xfId="18" applyNumberFormat="1" applyFont="1" applyAlignment="1">
      <alignment horizontal="right"/>
    </xf>
    <xf numFmtId="4" fontId="9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horizontal="left"/>
    </xf>
    <xf numFmtId="0" fontId="5" fillId="0" borderId="0" xfId="0" applyFont="1" applyFill="1" applyAlignment="1">
      <alignment/>
    </xf>
    <xf numFmtId="165" fontId="14" fillId="0" borderId="0" xfId="0" applyNumberFormat="1" applyFont="1" applyAlignment="1">
      <alignment/>
    </xf>
    <xf numFmtId="0" fontId="5" fillId="0" borderId="1" xfId="0" applyFont="1" applyFill="1" applyBorder="1" applyAlignment="1">
      <alignment wrapText="1"/>
    </xf>
    <xf numFmtId="0" fontId="6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64" fontId="2" fillId="0" borderId="0" xfId="18" applyNumberFormat="1" applyFont="1" applyAlignment="1">
      <alignment horizontal="left" vertical="center" wrapText="1"/>
    </xf>
    <xf numFmtId="166" fontId="2" fillId="0" borderId="0" xfId="0" applyNumberFormat="1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 wrapText="1"/>
    </xf>
    <xf numFmtId="0" fontId="9" fillId="0" borderId="0" xfId="0" applyFont="1" applyFill="1" applyAlignment="1">
      <alignment wrapText="1"/>
    </xf>
    <xf numFmtId="14" fontId="12" fillId="0" borderId="0" xfId="0" applyNumberFormat="1" applyFont="1" applyFill="1" applyAlignment="1">
      <alignment wrapText="1"/>
    </xf>
    <xf numFmtId="166" fontId="2" fillId="2" borderId="10" xfId="0" applyNumberFormat="1" applyFont="1" applyFill="1" applyBorder="1" applyAlignment="1">
      <alignment/>
    </xf>
    <xf numFmtId="166" fontId="5" fillId="4" borderId="10" xfId="0" applyNumberFormat="1" applyFont="1" applyFill="1" applyBorder="1" applyAlignment="1">
      <alignment horizontal="center"/>
    </xf>
    <xf numFmtId="166" fontId="2" fillId="4" borderId="10" xfId="0" applyNumberFormat="1" applyFont="1" applyFill="1" applyBorder="1" applyAlignment="1">
      <alignment/>
    </xf>
    <xf numFmtId="165" fontId="2" fillId="4" borderId="10" xfId="0" applyNumberFormat="1" applyFont="1" applyFill="1" applyBorder="1" applyAlignment="1">
      <alignment/>
    </xf>
    <xf numFmtId="165" fontId="9" fillId="4" borderId="10" xfId="0" applyNumberFormat="1" applyFont="1" applyFill="1" applyBorder="1" applyAlignment="1">
      <alignment/>
    </xf>
    <xf numFmtId="165" fontId="2" fillId="4" borderId="10" xfId="0" applyNumberFormat="1" applyFont="1" applyFill="1" applyBorder="1" applyAlignment="1">
      <alignment/>
    </xf>
    <xf numFmtId="166" fontId="2" fillId="4" borderId="10" xfId="0" applyNumberFormat="1" applyFont="1" applyFill="1" applyBorder="1" applyAlignment="1">
      <alignment horizontal="center" vertical="center" wrapText="1"/>
    </xf>
    <xf numFmtId="166" fontId="7" fillId="3" borderId="11" xfId="0" applyNumberFormat="1" applyFont="1" applyFill="1" applyBorder="1" applyAlignment="1">
      <alignment/>
    </xf>
    <xf numFmtId="166" fontId="2" fillId="4" borderId="12" xfId="0" applyNumberFormat="1" applyFont="1" applyFill="1" applyBorder="1" applyAlignment="1">
      <alignment/>
    </xf>
    <xf numFmtId="166" fontId="15" fillId="4" borderId="10" xfId="0" applyNumberFormat="1" applyFont="1" applyFill="1" applyBorder="1" applyAlignment="1">
      <alignment/>
    </xf>
    <xf numFmtId="0" fontId="17" fillId="2" borderId="10" xfId="0" applyNumberFormat="1" applyFont="1" applyFill="1" applyBorder="1" applyAlignment="1">
      <alignment horizontal="center"/>
    </xf>
    <xf numFmtId="165" fontId="5" fillId="4" borderId="13" xfId="0" applyNumberFormat="1" applyFont="1" applyFill="1" applyBorder="1" applyAlignment="1">
      <alignment/>
    </xf>
    <xf numFmtId="165" fontId="5" fillId="4" borderId="12" xfId="0" applyNumberFormat="1" applyFont="1" applyFill="1" applyBorder="1" applyAlignment="1">
      <alignment/>
    </xf>
    <xf numFmtId="166" fontId="2" fillId="4" borderId="10" xfId="0" applyNumberFormat="1" applyFont="1" applyFill="1" applyBorder="1" applyAlignment="1">
      <alignment horizontal="left" vertical="center" wrapText="1"/>
    </xf>
    <xf numFmtId="165" fontId="2" fillId="4" borderId="12" xfId="0" applyNumberFormat="1" applyFont="1" applyFill="1" applyBorder="1" applyAlignment="1">
      <alignment/>
    </xf>
    <xf numFmtId="165" fontId="2" fillId="4" borderId="10" xfId="0" applyNumberFormat="1" applyFont="1" applyFill="1" applyBorder="1" applyAlignment="1">
      <alignment horizontal="center"/>
    </xf>
    <xf numFmtId="165" fontId="3" fillId="4" borderId="10" xfId="0" applyNumberFormat="1" applyFont="1" applyFill="1" applyBorder="1" applyAlignment="1">
      <alignment/>
    </xf>
    <xf numFmtId="165" fontId="14" fillId="3" borderId="11" xfId="0" applyNumberFormat="1" applyFont="1" applyFill="1" applyBorder="1" applyAlignment="1">
      <alignment/>
    </xf>
    <xf numFmtId="165" fontId="14" fillId="4" borderId="10" xfId="0" applyNumberFormat="1" applyFont="1" applyFill="1" applyBorder="1" applyAlignment="1">
      <alignment/>
    </xf>
    <xf numFmtId="165" fontId="14" fillId="4" borderId="11" xfId="0" applyNumberFormat="1" applyFont="1" applyFill="1" applyBorder="1" applyAlignment="1">
      <alignment/>
    </xf>
    <xf numFmtId="166" fontId="2" fillId="5" borderId="10" xfId="0" applyNumberFormat="1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165" fontId="13" fillId="2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65" fontId="2" fillId="0" borderId="0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65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65" fontId="1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165" fontId="15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10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8" fillId="0" borderId="3" xfId="0" applyFont="1" applyBorder="1" applyAlignment="1">
      <alignment horizontal="right" wrapText="1" indent="2"/>
    </xf>
    <xf numFmtId="0" fontId="8" fillId="0" borderId="4" xfId="0" applyFont="1" applyBorder="1" applyAlignment="1">
      <alignment horizontal="right" wrapText="1" indent="2"/>
    </xf>
    <xf numFmtId="0" fontId="8" fillId="0" borderId="5" xfId="0" applyFont="1" applyBorder="1" applyAlignment="1">
      <alignment horizontal="right" wrapText="1" indent="2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96"/>
  <sheetViews>
    <sheetView tabSelected="1" view="pageBreakPreview" zoomScale="60" workbookViewId="0" topLeftCell="A35">
      <selection activeCell="A71" sqref="A71"/>
    </sheetView>
  </sheetViews>
  <sheetFormatPr defaultColWidth="9.00390625" defaultRowHeight="12.75"/>
  <cols>
    <col min="1" max="1" width="47.125" style="63" customWidth="1"/>
    <col min="2" max="2" width="0" style="2" hidden="1" customWidth="1"/>
    <col min="3" max="4" width="9.875" style="2" hidden="1" customWidth="1"/>
    <col min="5" max="5" width="27.75390625" style="2" hidden="1" customWidth="1"/>
    <col min="6" max="6" width="9.125" style="2" hidden="1" customWidth="1"/>
    <col min="7" max="7" width="24.00390625" style="2" hidden="1" customWidth="1"/>
    <col min="8" max="8" width="10.125" style="2" hidden="1" customWidth="1"/>
    <col min="9" max="9" width="0" style="2" hidden="1" customWidth="1"/>
    <col min="10" max="10" width="16.375" style="36" hidden="1" customWidth="1"/>
    <col min="11" max="11" width="14.125" style="26" hidden="1" customWidth="1"/>
    <col min="12" max="12" width="18.75390625" style="26" customWidth="1"/>
    <col min="13" max="13" width="28.75390625" style="137" customWidth="1"/>
    <col min="14" max="14" width="19.375" style="160" customWidth="1"/>
    <col min="15" max="15" width="13.25390625" style="159" customWidth="1"/>
    <col min="16" max="16" width="22.25390625" style="160" customWidth="1"/>
    <col min="17" max="17" width="23.125" style="159" customWidth="1"/>
    <col min="18" max="18" width="9.125" style="159" customWidth="1"/>
    <col min="19" max="16384" width="9.125" style="2" customWidth="1"/>
  </cols>
  <sheetData>
    <row r="1" spans="1:16" ht="19.5" thickBot="1">
      <c r="A1" s="184" t="s">
        <v>65</v>
      </c>
      <c r="B1" s="185"/>
      <c r="C1" s="185"/>
      <c r="D1" s="185"/>
      <c r="E1" s="185"/>
      <c r="F1" s="185"/>
      <c r="G1" s="58"/>
      <c r="H1" s="59"/>
      <c r="I1" s="59"/>
      <c r="J1" s="60"/>
      <c r="K1" s="61"/>
      <c r="L1" s="61"/>
      <c r="M1" s="135"/>
      <c r="N1" s="156"/>
      <c r="O1" s="157"/>
      <c r="P1" s="158"/>
    </row>
    <row r="2" spans="1:77" s="48" customFormat="1" ht="16.5" thickBot="1">
      <c r="A2" s="83"/>
      <c r="B2" s="53"/>
      <c r="C2" s="53"/>
      <c r="D2" s="53"/>
      <c r="E2" s="53"/>
      <c r="F2" s="53"/>
      <c r="G2" s="54" t="s">
        <v>31</v>
      </c>
      <c r="H2" s="55"/>
      <c r="I2" s="55"/>
      <c r="J2" s="56" t="s">
        <v>46</v>
      </c>
      <c r="K2" s="57" t="s">
        <v>45</v>
      </c>
      <c r="L2" s="57" t="s">
        <v>57</v>
      </c>
      <c r="M2" s="136" t="s">
        <v>67</v>
      </c>
      <c r="N2" s="49"/>
      <c r="O2" s="50"/>
      <c r="P2" s="49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</row>
    <row r="3" spans="1:16" ht="12.75">
      <c r="A3" s="84" t="s">
        <v>66</v>
      </c>
      <c r="B3" s="51"/>
      <c r="C3" s="51"/>
      <c r="D3" s="51"/>
      <c r="E3" s="51"/>
      <c r="F3" s="51"/>
      <c r="G3" s="1"/>
      <c r="H3" s="52"/>
      <c r="I3" s="52"/>
      <c r="J3" s="38"/>
      <c r="K3" s="34"/>
      <c r="L3" s="34"/>
      <c r="M3" s="135"/>
      <c r="N3" s="156"/>
      <c r="O3" s="157"/>
      <c r="P3" s="156"/>
    </row>
    <row r="4" spans="1:12" ht="12.75">
      <c r="A4" s="64" t="s">
        <v>24</v>
      </c>
      <c r="B4" s="3"/>
      <c r="C4" s="3"/>
      <c r="D4" s="3"/>
      <c r="E4" s="3"/>
      <c r="F4" s="3"/>
      <c r="G4" s="17" t="e">
        <f>SUM(G5:G5:#REF!)</f>
        <v>#REF!</v>
      </c>
      <c r="H4" s="8"/>
      <c r="I4" s="8"/>
      <c r="K4" s="36"/>
      <c r="L4" s="36"/>
    </row>
    <row r="5" spans="1:13" ht="12.75">
      <c r="A5" s="63" t="s">
        <v>43</v>
      </c>
      <c r="B5" s="3"/>
      <c r="C5" s="3"/>
      <c r="D5" s="3"/>
      <c r="E5" s="3"/>
      <c r="F5" s="3"/>
      <c r="G5" s="5">
        <f>937340+5910</f>
        <v>943250</v>
      </c>
      <c r="H5" s="8"/>
      <c r="I5" s="8"/>
      <c r="K5" s="26">
        <v>930000</v>
      </c>
      <c r="L5" s="26">
        <f>J5+K5</f>
        <v>930000</v>
      </c>
      <c r="M5" s="138">
        <v>927000</v>
      </c>
    </row>
    <row r="6" spans="1:18" s="99" customFormat="1" ht="47.25">
      <c r="A6" s="133" t="s">
        <v>61</v>
      </c>
      <c r="G6" s="113"/>
      <c r="H6" s="114"/>
      <c r="I6" s="114"/>
      <c r="J6" s="100"/>
      <c r="K6" s="101"/>
      <c r="L6" s="101"/>
      <c r="M6" s="139"/>
      <c r="N6" s="161"/>
      <c r="O6" s="162"/>
      <c r="P6" s="161"/>
      <c r="Q6" s="162"/>
      <c r="R6" s="162"/>
    </row>
    <row r="7" spans="7:13" ht="12.75">
      <c r="G7" s="5"/>
      <c r="H7" s="62"/>
      <c r="I7" s="62"/>
      <c r="M7" s="138"/>
    </row>
    <row r="8" spans="1:16" ht="15.75">
      <c r="A8" s="85" t="s">
        <v>63</v>
      </c>
      <c r="B8" s="3"/>
      <c r="C8" s="3"/>
      <c r="D8" s="3"/>
      <c r="E8" s="3"/>
      <c r="F8" s="3"/>
      <c r="G8" s="5"/>
      <c r="H8" s="8"/>
      <c r="I8" s="8"/>
      <c r="M8" s="138">
        <v>1000000</v>
      </c>
      <c r="N8" s="161"/>
      <c r="P8" s="161"/>
    </row>
    <row r="9" spans="1:18" s="119" customFormat="1" ht="38.25">
      <c r="A9" s="134" t="s">
        <v>59</v>
      </c>
      <c r="B9" s="115"/>
      <c r="C9" s="115"/>
      <c r="D9" s="115"/>
      <c r="E9" s="115"/>
      <c r="F9" s="115"/>
      <c r="G9" s="5"/>
      <c r="H9" s="116"/>
      <c r="I9" s="116"/>
      <c r="J9" s="117"/>
      <c r="K9" s="118"/>
      <c r="L9" s="118"/>
      <c r="M9" s="140"/>
      <c r="N9" s="163"/>
      <c r="O9" s="164"/>
      <c r="P9" s="163"/>
      <c r="Q9" s="164"/>
      <c r="R9" s="164"/>
    </row>
    <row r="10" spans="1:14" ht="38.25">
      <c r="A10" s="85" t="s">
        <v>42</v>
      </c>
      <c r="B10" s="3"/>
      <c r="C10" s="3"/>
      <c r="D10" s="3"/>
      <c r="E10" s="3"/>
      <c r="F10" s="3"/>
      <c r="G10" s="5"/>
      <c r="H10" s="8"/>
      <c r="I10" s="8"/>
      <c r="J10" s="36">
        <f>7343000</f>
        <v>7343000</v>
      </c>
      <c r="K10" s="26">
        <v>298000</v>
      </c>
      <c r="L10" s="26">
        <f>J10+K10</f>
        <v>7641000</v>
      </c>
      <c r="M10" s="138">
        <v>100000</v>
      </c>
      <c r="N10" s="165"/>
    </row>
    <row r="11" spans="1:13" ht="12.75">
      <c r="A11" s="97" t="s">
        <v>62</v>
      </c>
      <c r="B11" s="3"/>
      <c r="C11" s="3"/>
      <c r="D11" s="3"/>
      <c r="E11" s="3"/>
      <c r="F11" s="3"/>
      <c r="G11" s="5"/>
      <c r="H11" s="8"/>
      <c r="I11" s="8"/>
      <c r="M11" s="138"/>
    </row>
    <row r="12" spans="1:13" ht="12.75">
      <c r="A12" s="86"/>
      <c r="B12" s="3"/>
      <c r="C12" s="3"/>
      <c r="D12" s="3"/>
      <c r="E12" s="3"/>
      <c r="F12" s="3"/>
      <c r="G12" s="5"/>
      <c r="H12" s="8"/>
      <c r="I12" s="8"/>
      <c r="M12" s="138"/>
    </row>
    <row r="13" spans="1:13" ht="12.75">
      <c r="A13" s="85" t="s">
        <v>25</v>
      </c>
      <c r="B13" s="3"/>
      <c r="C13" s="3"/>
      <c r="D13" s="3"/>
      <c r="E13" s="3"/>
      <c r="F13" s="3"/>
      <c r="G13" s="5">
        <v>4540</v>
      </c>
      <c r="H13" s="8"/>
      <c r="I13" s="8"/>
      <c r="M13" s="138"/>
    </row>
    <row r="14" spans="2:13" ht="12.75">
      <c r="B14" s="3"/>
      <c r="C14" s="3"/>
      <c r="D14" s="3"/>
      <c r="E14" s="3"/>
      <c r="F14" s="3"/>
      <c r="G14" s="5"/>
      <c r="H14" s="8"/>
      <c r="I14" s="8"/>
      <c r="M14" s="138"/>
    </row>
    <row r="15" spans="1:13" ht="12.75">
      <c r="A15" s="85" t="s">
        <v>27</v>
      </c>
      <c r="B15" s="3"/>
      <c r="C15" s="3"/>
      <c r="D15" s="3"/>
      <c r="E15" s="3"/>
      <c r="F15" s="3"/>
      <c r="G15" s="5">
        <v>22200</v>
      </c>
      <c r="H15" s="8"/>
      <c r="I15" s="8"/>
      <c r="K15" s="26">
        <v>30000</v>
      </c>
      <c r="L15" s="26">
        <f>J15+K15</f>
        <v>30000</v>
      </c>
      <c r="M15" s="138">
        <v>30000</v>
      </c>
    </row>
    <row r="16" spans="1:13" ht="12.75">
      <c r="A16" s="86"/>
      <c r="B16" s="3"/>
      <c r="C16" s="3"/>
      <c r="D16" s="3"/>
      <c r="E16" s="3"/>
      <c r="F16" s="3"/>
      <c r="G16" s="5"/>
      <c r="H16" s="8"/>
      <c r="I16" s="8"/>
      <c r="M16" s="138"/>
    </row>
    <row r="17" spans="1:13" ht="12.75">
      <c r="A17" s="86"/>
      <c r="B17" s="3"/>
      <c r="C17" s="3"/>
      <c r="D17" s="3"/>
      <c r="E17" s="3"/>
      <c r="F17" s="3"/>
      <c r="G17" s="5"/>
      <c r="H17" s="8"/>
      <c r="I17" s="8"/>
      <c r="M17" s="138"/>
    </row>
    <row r="18" spans="1:13" ht="12.75">
      <c r="A18" s="64" t="s">
        <v>28</v>
      </c>
      <c r="B18" s="3"/>
      <c r="C18" s="3"/>
      <c r="D18" s="3"/>
      <c r="E18" s="3"/>
      <c r="F18" s="3"/>
      <c r="G18" s="5">
        <v>8569.52</v>
      </c>
      <c r="H18" s="8"/>
      <c r="I18" s="8"/>
      <c r="K18" s="26">
        <v>6000</v>
      </c>
      <c r="L18" s="26">
        <f>J18+K18</f>
        <v>6000</v>
      </c>
      <c r="M18" s="138">
        <v>2000</v>
      </c>
    </row>
    <row r="19" spans="2:13" ht="12.75">
      <c r="B19" s="3"/>
      <c r="C19" s="3"/>
      <c r="D19" s="3"/>
      <c r="E19" s="3"/>
      <c r="F19" s="3"/>
      <c r="G19" s="5"/>
      <c r="H19" s="8"/>
      <c r="I19" s="8"/>
      <c r="M19" s="138"/>
    </row>
    <row r="20" spans="1:13" ht="12.75">
      <c r="A20" s="64" t="s">
        <v>29</v>
      </c>
      <c r="B20" s="3"/>
      <c r="C20" s="3"/>
      <c r="D20" s="3"/>
      <c r="E20" s="3"/>
      <c r="F20" s="3"/>
      <c r="G20" s="5">
        <v>550241</v>
      </c>
      <c r="H20" s="8"/>
      <c r="I20" s="8"/>
      <c r="K20" s="26">
        <v>35000</v>
      </c>
      <c r="L20" s="26">
        <f>K20</f>
        <v>35000</v>
      </c>
      <c r="M20" s="138">
        <v>15000</v>
      </c>
    </row>
    <row r="21" spans="1:13" ht="38.25">
      <c r="A21" s="86" t="s">
        <v>58</v>
      </c>
      <c r="B21" s="3"/>
      <c r="C21" s="3"/>
      <c r="D21" s="3"/>
      <c r="E21" s="3"/>
      <c r="F21" s="3"/>
      <c r="G21" s="5"/>
      <c r="H21" s="8"/>
      <c r="I21" s="8"/>
      <c r="M21" s="138"/>
    </row>
    <row r="22" spans="2:13" ht="12.75">
      <c r="B22" s="3"/>
      <c r="C22" s="3"/>
      <c r="D22" s="3"/>
      <c r="E22" s="3"/>
      <c r="F22" s="3"/>
      <c r="G22" s="5"/>
      <c r="H22" s="8"/>
      <c r="I22" s="8"/>
      <c r="M22" s="138"/>
    </row>
    <row r="23" spans="1:13" ht="12.75">
      <c r="A23" s="85" t="s">
        <v>39</v>
      </c>
      <c r="B23" s="3"/>
      <c r="C23" s="3"/>
      <c r="D23" s="3"/>
      <c r="E23" s="3"/>
      <c r="F23" s="3"/>
      <c r="G23" s="5"/>
      <c r="H23" s="8"/>
      <c r="I23" s="8"/>
      <c r="M23" s="138">
        <f>M55*0.85</f>
        <v>102000</v>
      </c>
    </row>
    <row r="24" spans="1:18" s="40" customFormat="1" ht="25.5">
      <c r="A24" s="87" t="s">
        <v>60</v>
      </c>
      <c r="B24" s="47"/>
      <c r="C24" s="47"/>
      <c r="D24" s="47"/>
      <c r="E24" s="47"/>
      <c r="F24" s="47"/>
      <c r="G24" s="43"/>
      <c r="H24" s="44"/>
      <c r="I24" s="44"/>
      <c r="J24" s="45"/>
      <c r="K24" s="46"/>
      <c r="L24" s="46"/>
      <c r="M24" s="141" t="s">
        <v>69</v>
      </c>
      <c r="N24" s="160"/>
      <c r="O24" s="166"/>
      <c r="P24" s="160"/>
      <c r="Q24" s="166"/>
      <c r="R24" s="166"/>
    </row>
    <row r="25" spans="1:18" s="40" customFormat="1" ht="12.75">
      <c r="A25" s="86"/>
      <c r="B25" s="42"/>
      <c r="C25" s="42"/>
      <c r="D25" s="42"/>
      <c r="E25" s="42"/>
      <c r="F25" s="42"/>
      <c r="G25" s="43"/>
      <c r="H25" s="44"/>
      <c r="I25" s="44"/>
      <c r="J25" s="45"/>
      <c r="K25" s="46"/>
      <c r="L25" s="46"/>
      <c r="M25" s="137"/>
      <c r="N25" s="160"/>
      <c r="O25" s="166"/>
      <c r="P25" s="160"/>
      <c r="Q25" s="166"/>
      <c r="R25" s="166"/>
    </row>
    <row r="26" spans="1:13" ht="12.75">
      <c r="A26" s="88" t="s">
        <v>56</v>
      </c>
      <c r="B26" s="4"/>
      <c r="C26" s="4"/>
      <c r="D26" s="4"/>
      <c r="E26" s="4"/>
      <c r="F26" s="4"/>
      <c r="G26" s="5"/>
      <c r="H26" s="8"/>
      <c r="I26" s="8"/>
      <c r="K26" s="26">
        <v>37000</v>
      </c>
      <c r="L26" s="26">
        <v>37000</v>
      </c>
      <c r="M26" s="138"/>
    </row>
    <row r="27" spans="1:9" ht="12.75">
      <c r="A27" s="89"/>
      <c r="B27" s="4"/>
      <c r="C27" s="4"/>
      <c r="D27" s="4"/>
      <c r="E27" s="4"/>
      <c r="F27" s="4"/>
      <c r="G27" s="5"/>
      <c r="H27" s="8"/>
      <c r="I27" s="8"/>
    </row>
    <row r="28" spans="1:22" s="73" customFormat="1" ht="16.5" thickBot="1">
      <c r="A28" s="90" t="s">
        <v>0</v>
      </c>
      <c r="B28" s="69"/>
      <c r="C28" s="69"/>
      <c r="D28" s="69"/>
      <c r="E28" s="69"/>
      <c r="F28" s="69"/>
      <c r="G28" s="70">
        <v>1697343.02</v>
      </c>
      <c r="H28" s="71"/>
      <c r="I28" s="71"/>
      <c r="J28" s="72">
        <f>SUM(J5:J27)</f>
        <v>7343000</v>
      </c>
      <c r="K28" s="72">
        <f>SUM(K5:K27)</f>
        <v>1336000</v>
      </c>
      <c r="L28" s="72">
        <f>J28+K28</f>
        <v>8679000</v>
      </c>
      <c r="M28" s="142">
        <f>SUM(M5:M26)</f>
        <v>2176000</v>
      </c>
      <c r="N28" s="167"/>
      <c r="O28" s="166"/>
      <c r="P28" s="167"/>
      <c r="Q28" s="166"/>
      <c r="R28" s="166"/>
      <c r="S28" s="40"/>
      <c r="T28" s="40"/>
      <c r="U28" s="40"/>
      <c r="V28" s="40"/>
    </row>
    <row r="29" spans="2:13" ht="13.5" thickTop="1">
      <c r="B29" s="3"/>
      <c r="C29" s="3"/>
      <c r="D29" s="3"/>
      <c r="E29" s="8"/>
      <c r="F29" s="3"/>
      <c r="G29" s="5"/>
      <c r="H29" s="8"/>
      <c r="I29" s="8"/>
      <c r="M29" s="143"/>
    </row>
    <row r="30" spans="1:18" s="103" customFormat="1" ht="15.75" thickBot="1">
      <c r="A30" s="102"/>
      <c r="J30" s="104"/>
      <c r="K30" s="105"/>
      <c r="L30" s="105"/>
      <c r="M30" s="144"/>
      <c r="N30" s="168"/>
      <c r="O30" s="169"/>
      <c r="P30" s="168"/>
      <c r="Q30" s="169"/>
      <c r="R30" s="169"/>
    </row>
    <row r="31" spans="1:18" s="103" customFormat="1" ht="16.5" thickBot="1">
      <c r="A31" s="106" t="s">
        <v>44</v>
      </c>
      <c r="B31" s="107"/>
      <c r="C31" s="107"/>
      <c r="D31" s="107"/>
      <c r="E31" s="107"/>
      <c r="F31" s="107"/>
      <c r="G31" s="108"/>
      <c r="H31" s="109"/>
      <c r="I31" s="109"/>
      <c r="J31" s="110"/>
      <c r="K31" s="111"/>
      <c r="L31" s="112">
        <v>2009</v>
      </c>
      <c r="M31" s="145">
        <v>2010</v>
      </c>
      <c r="N31" s="168"/>
      <c r="O31" s="183"/>
      <c r="P31" s="168"/>
      <c r="Q31" s="169"/>
      <c r="R31" s="169"/>
    </row>
    <row r="32" spans="1:18" s="67" customFormat="1" ht="13.5" thickBot="1">
      <c r="A32" s="91" t="s">
        <v>14</v>
      </c>
      <c r="B32" s="68"/>
      <c r="C32" s="68"/>
      <c r="D32" s="68"/>
      <c r="E32" s="15"/>
      <c r="F32" s="15"/>
      <c r="G32" s="65">
        <f>SUM(G33:G39)</f>
        <v>606133</v>
      </c>
      <c r="H32" s="66"/>
      <c r="I32" s="66"/>
      <c r="J32" s="41">
        <f>J33+J35+J37+J39</f>
        <v>731000</v>
      </c>
      <c r="K32" s="41">
        <f>K33+K35+K37+K39</f>
        <v>890000</v>
      </c>
      <c r="L32" s="41">
        <f>J32+K32</f>
        <v>1621000</v>
      </c>
      <c r="M32" s="146">
        <f>M33+M35+M37</f>
        <v>1681000</v>
      </c>
      <c r="N32" s="167"/>
      <c r="O32" s="167"/>
      <c r="P32" s="167"/>
      <c r="Q32" s="170"/>
      <c r="R32" s="171"/>
    </row>
    <row r="33" spans="1:15" ht="12.75">
      <c r="A33" s="92" t="s">
        <v>15</v>
      </c>
      <c r="B33" s="13"/>
      <c r="C33" s="13"/>
      <c r="D33" s="13"/>
      <c r="E33" s="13"/>
      <c r="F33" s="4"/>
      <c r="G33" s="5">
        <v>448039</v>
      </c>
      <c r="H33" s="5">
        <v>448039</v>
      </c>
      <c r="I33" s="5">
        <v>448039</v>
      </c>
      <c r="J33" s="26">
        <v>540000</v>
      </c>
      <c r="K33" s="26">
        <f>ROUND(628000+29600,-3)</f>
        <v>658000</v>
      </c>
      <c r="L33" s="26">
        <f>J33+K33</f>
        <v>1198000</v>
      </c>
      <c r="M33" s="147">
        <f>23000*3*12+2500*12+33000*12</f>
        <v>1254000</v>
      </c>
      <c r="O33" s="172"/>
    </row>
    <row r="34" spans="1:18" s="76" customFormat="1" ht="38.25">
      <c r="A34" s="128" t="s">
        <v>77</v>
      </c>
      <c r="B34" s="129"/>
      <c r="C34" s="129"/>
      <c r="D34" s="129"/>
      <c r="E34" s="129"/>
      <c r="F34" s="129"/>
      <c r="G34" s="130"/>
      <c r="H34" s="130"/>
      <c r="I34" s="130"/>
      <c r="J34" s="131"/>
      <c r="K34" s="132"/>
      <c r="L34" s="132"/>
      <c r="M34" s="148"/>
      <c r="N34" s="173"/>
      <c r="O34" s="174"/>
      <c r="P34" s="173"/>
      <c r="Q34" s="174"/>
      <c r="R34" s="174"/>
    </row>
    <row r="35" spans="1:16" ht="12.75">
      <c r="A35" s="93" t="s">
        <v>16</v>
      </c>
      <c r="B35" s="13"/>
      <c r="C35" s="13"/>
      <c r="D35" s="13"/>
      <c r="E35" s="13"/>
      <c r="F35" s="4"/>
      <c r="G35" s="5">
        <v>116494</v>
      </c>
      <c r="H35" s="8"/>
      <c r="I35" s="8"/>
      <c r="J35" s="26">
        <f>ROUND(J33*0.26,-3)</f>
        <v>140000</v>
      </c>
      <c r="K35" s="26">
        <f>ROUND(K33*0.26,-3)</f>
        <v>171000</v>
      </c>
      <c r="L35" s="26">
        <f>ROUND(L33*0.26,-3)</f>
        <v>311000</v>
      </c>
      <c r="M35" s="138">
        <f>ROUND(M33*0.25,-3)</f>
        <v>314000</v>
      </c>
      <c r="N35" s="172"/>
      <c r="O35" s="172"/>
      <c r="P35" s="172"/>
    </row>
    <row r="36" spans="1:10" ht="12.75">
      <c r="A36" s="92"/>
      <c r="B36" s="13"/>
      <c r="C36" s="13"/>
      <c r="D36" s="13"/>
      <c r="E36" s="13"/>
      <c r="F36" s="4"/>
      <c r="G36" s="5"/>
      <c r="H36" s="8"/>
      <c r="I36" s="8"/>
      <c r="J36" s="26"/>
    </row>
    <row r="37" spans="1:16" ht="12.75">
      <c r="A37" s="94" t="s">
        <v>17</v>
      </c>
      <c r="B37" s="14"/>
      <c r="C37" s="14"/>
      <c r="D37" s="14"/>
      <c r="E37" s="14"/>
      <c r="F37" s="3"/>
      <c r="G37" s="5">
        <v>40326</v>
      </c>
      <c r="H37" s="8"/>
      <c r="I37" s="8"/>
      <c r="J37" s="26">
        <f>ROUND(J33*0.09,-3)</f>
        <v>49000</v>
      </c>
      <c r="K37" s="26">
        <f>ROUND(K33*0.09,-3)</f>
        <v>59000</v>
      </c>
      <c r="L37" s="26">
        <f>ROUND(L33*0.09,-3)</f>
        <v>108000</v>
      </c>
      <c r="M37" s="138">
        <f>ROUND(M33*0.09,-3)</f>
        <v>113000</v>
      </c>
      <c r="N37" s="172"/>
      <c r="O37" s="172"/>
      <c r="P37" s="172"/>
    </row>
    <row r="38" spans="1:10" ht="12.75">
      <c r="A38" s="92"/>
      <c r="B38" s="14"/>
      <c r="C38" s="14"/>
      <c r="D38" s="14"/>
      <c r="E38" s="14"/>
      <c r="F38" s="3"/>
      <c r="G38" s="5"/>
      <c r="H38" s="8"/>
      <c r="I38" s="8"/>
      <c r="J38" s="26"/>
    </row>
    <row r="39" spans="1:15" ht="12.75">
      <c r="A39" s="94" t="s">
        <v>18</v>
      </c>
      <c r="B39" s="14"/>
      <c r="C39" s="14"/>
      <c r="D39" s="14"/>
      <c r="E39" s="14"/>
      <c r="F39" s="3"/>
      <c r="G39" s="5">
        <v>1274</v>
      </c>
      <c r="H39" s="5">
        <v>1274</v>
      </c>
      <c r="I39" s="5">
        <v>1274</v>
      </c>
      <c r="J39" s="26">
        <v>2000</v>
      </c>
      <c r="K39" s="26">
        <v>2000</v>
      </c>
      <c r="L39" s="26">
        <f>J39+K39</f>
        <v>4000</v>
      </c>
      <c r="M39" s="138">
        <v>4000</v>
      </c>
      <c r="O39" s="172"/>
    </row>
    <row r="40" spans="1:13" ht="12.75">
      <c r="A40" s="94"/>
      <c r="B40" s="14"/>
      <c r="C40" s="14"/>
      <c r="D40" s="14"/>
      <c r="E40" s="14"/>
      <c r="F40" s="3"/>
      <c r="G40" s="5"/>
      <c r="H40" s="8"/>
      <c r="I40" s="8"/>
      <c r="J40" s="26"/>
      <c r="M40" s="138"/>
    </row>
    <row r="41" spans="1:16" ht="13.5" thickBot="1">
      <c r="A41" s="95" t="s">
        <v>9</v>
      </c>
      <c r="B41" s="12"/>
      <c r="C41" s="12"/>
      <c r="D41" s="12"/>
      <c r="E41" s="10"/>
      <c r="F41" s="10"/>
      <c r="G41" s="22" t="e">
        <f>G42+G43+G44+G46+G47+G48+G49+G50+G58+G59+G67+G60+G62+G64+G70</f>
        <v>#REF!</v>
      </c>
      <c r="H41" s="11"/>
      <c r="I41" s="11"/>
      <c r="J41" s="39">
        <f>SUM(J42,J43,J44,J47,J50,J57,J58,J60,J62)</f>
        <v>181000</v>
      </c>
      <c r="K41" s="39">
        <f>SUM(K42,K43,K44,K46,K47,K48,K49,K50,K58,K59,K60,K62)</f>
        <v>559000</v>
      </c>
      <c r="L41" s="39">
        <f>SUM(L42,L43,L44,L46,L47,L48,L49,L50,L57,L58,L59,L60,L62)</f>
        <v>740000</v>
      </c>
      <c r="M41" s="146">
        <f>SUM(M42:M67)</f>
        <v>413000</v>
      </c>
      <c r="N41" s="167"/>
      <c r="P41" s="167"/>
    </row>
    <row r="42" spans="1:13" ht="12.75">
      <c r="A42" s="94" t="s">
        <v>19</v>
      </c>
      <c r="B42" s="14"/>
      <c r="C42" s="14"/>
      <c r="D42" s="14"/>
      <c r="E42" s="3"/>
      <c r="F42" s="3"/>
      <c r="G42" s="5">
        <v>4971.5</v>
      </c>
      <c r="H42" s="8"/>
      <c r="I42" s="8"/>
      <c r="J42" s="26">
        <v>10000</v>
      </c>
      <c r="K42" s="26">
        <v>10000</v>
      </c>
      <c r="L42" s="26">
        <f>J42+K42</f>
        <v>20000</v>
      </c>
      <c r="M42" s="138">
        <v>20000</v>
      </c>
    </row>
    <row r="43" spans="1:13" ht="12.75">
      <c r="A43" s="94" t="s">
        <v>20</v>
      </c>
      <c r="B43" s="14"/>
      <c r="C43" s="14"/>
      <c r="D43" s="14"/>
      <c r="E43" s="3"/>
      <c r="F43" s="3"/>
      <c r="G43" s="5">
        <v>49889.5</v>
      </c>
      <c r="H43" s="8"/>
      <c r="I43" s="8"/>
      <c r="J43" s="26">
        <v>15000</v>
      </c>
      <c r="K43" s="26">
        <v>35000</v>
      </c>
      <c r="L43" s="26">
        <f>J43+K43</f>
        <v>50000</v>
      </c>
      <c r="M43" s="138">
        <v>30000</v>
      </c>
    </row>
    <row r="44" spans="1:13" ht="12.75">
      <c r="A44" s="94" t="s">
        <v>13</v>
      </c>
      <c r="B44" s="14"/>
      <c r="C44" s="14"/>
      <c r="D44" s="14"/>
      <c r="E44" s="3"/>
      <c r="F44" s="3"/>
      <c r="G44" s="5">
        <v>336679</v>
      </c>
      <c r="H44" s="8"/>
      <c r="I44" s="8"/>
      <c r="J44" s="26">
        <v>10000</v>
      </c>
      <c r="K44" s="26">
        <v>220000</v>
      </c>
      <c r="L44" s="26">
        <f>J44+K44</f>
        <v>230000</v>
      </c>
      <c r="M44" s="138">
        <v>40000</v>
      </c>
    </row>
    <row r="45" spans="1:18" s="99" customFormat="1" ht="15.75">
      <c r="A45" s="97" t="s">
        <v>68</v>
      </c>
      <c r="B45" s="120"/>
      <c r="C45" s="120"/>
      <c r="D45" s="120"/>
      <c r="G45" s="113"/>
      <c r="H45" s="114"/>
      <c r="I45" s="114"/>
      <c r="J45" s="101"/>
      <c r="K45" s="101"/>
      <c r="L45" s="101"/>
      <c r="M45" s="139"/>
      <c r="N45" s="161"/>
      <c r="O45" s="162"/>
      <c r="P45" s="161"/>
      <c r="Q45" s="162"/>
      <c r="R45" s="162"/>
    </row>
    <row r="46" spans="1:13" ht="12.75">
      <c r="A46" s="94" t="s">
        <v>21</v>
      </c>
      <c r="B46" s="14"/>
      <c r="C46" s="14"/>
      <c r="D46" s="14"/>
      <c r="E46" s="3"/>
      <c r="F46" s="3"/>
      <c r="G46" s="5">
        <v>4651.5</v>
      </c>
      <c r="H46" s="8"/>
      <c r="I46" s="8"/>
      <c r="J46" s="26"/>
      <c r="K46" s="26">
        <v>10000</v>
      </c>
      <c r="L46" s="26">
        <f>J46+K46</f>
        <v>10000</v>
      </c>
      <c r="M46" s="138">
        <v>2000</v>
      </c>
    </row>
    <row r="47" spans="1:13" ht="12.75">
      <c r="A47" s="63" t="s">
        <v>22</v>
      </c>
      <c r="B47" s="3"/>
      <c r="C47" s="3"/>
      <c r="D47" s="3"/>
      <c r="E47" s="3"/>
      <c r="F47" s="3"/>
      <c r="G47" s="5">
        <v>45346</v>
      </c>
      <c r="H47" s="8"/>
      <c r="I47" s="8"/>
      <c r="J47" s="26">
        <v>40000</v>
      </c>
      <c r="K47" s="26">
        <v>30000</v>
      </c>
      <c r="L47" s="26">
        <f>J47+K47</f>
        <v>70000</v>
      </c>
      <c r="M47" s="138">
        <v>20000</v>
      </c>
    </row>
    <row r="48" spans="1:13" ht="12.75">
      <c r="A48" s="63" t="s">
        <v>30</v>
      </c>
      <c r="B48" s="3"/>
      <c r="C48" s="3"/>
      <c r="D48" s="3"/>
      <c r="E48" s="3"/>
      <c r="F48" s="3"/>
      <c r="G48" s="5">
        <v>12534.17</v>
      </c>
      <c r="H48" s="8"/>
      <c r="I48" s="8"/>
      <c r="J48" s="26"/>
      <c r="K48" s="26">
        <v>10000</v>
      </c>
      <c r="L48" s="26">
        <f>K48</f>
        <v>10000</v>
      </c>
      <c r="M48" s="138">
        <v>10000</v>
      </c>
    </row>
    <row r="49" spans="1:13" ht="12.75">
      <c r="A49" s="63" t="s">
        <v>41</v>
      </c>
      <c r="B49" s="3"/>
      <c r="C49" s="3"/>
      <c r="D49" s="3"/>
      <c r="E49" s="3"/>
      <c r="F49" s="3"/>
      <c r="G49" s="5">
        <v>4200</v>
      </c>
      <c r="H49" s="8"/>
      <c r="I49" s="8"/>
      <c r="J49" s="26"/>
      <c r="K49" s="26">
        <v>15000</v>
      </c>
      <c r="L49" s="26">
        <f>J49+K49</f>
        <v>15000</v>
      </c>
      <c r="M49" s="138">
        <v>15000</v>
      </c>
    </row>
    <row r="50" spans="1:18" s="67" customFormat="1" ht="13.5" thickBot="1">
      <c r="A50" s="96" t="s">
        <v>23</v>
      </c>
      <c r="B50" s="15"/>
      <c r="C50" s="15"/>
      <c r="D50" s="15"/>
      <c r="E50" s="15"/>
      <c r="F50" s="15"/>
      <c r="G50" s="65" t="e">
        <f>SUM(G51:G51:G52:G53:#REF!)</f>
        <v>#REF!</v>
      </c>
      <c r="H50" s="66"/>
      <c r="I50" s="66"/>
      <c r="J50" s="41">
        <f>SUM(J51:J55)</f>
        <v>17000</v>
      </c>
      <c r="K50" s="41">
        <f>SUM(K51:K55)</f>
        <v>168000</v>
      </c>
      <c r="L50" s="41">
        <f>SUM(L51:L55)</f>
        <v>185000</v>
      </c>
      <c r="M50" s="146"/>
      <c r="N50" s="167"/>
      <c r="O50" s="171"/>
      <c r="P50" s="167"/>
      <c r="Q50" s="171"/>
      <c r="R50" s="171"/>
    </row>
    <row r="51" spans="1:18" s="23" customFormat="1" ht="12.75">
      <c r="A51" s="63" t="s">
        <v>48</v>
      </c>
      <c r="G51" s="24">
        <v>3501</v>
      </c>
      <c r="H51" s="25"/>
      <c r="I51" s="25"/>
      <c r="J51" s="35">
        <v>15000</v>
      </c>
      <c r="K51" s="35"/>
      <c r="L51" s="26">
        <f>J51+K51</f>
        <v>15000</v>
      </c>
      <c r="M51" s="149">
        <v>10000</v>
      </c>
      <c r="N51" s="175"/>
      <c r="O51" s="176"/>
      <c r="P51" s="172"/>
      <c r="Q51" s="176"/>
      <c r="R51" s="176"/>
    </row>
    <row r="52" spans="1:16" ht="12.75">
      <c r="A52" s="63" t="s">
        <v>49</v>
      </c>
      <c r="B52" s="3"/>
      <c r="C52" s="3"/>
      <c r="D52" s="3"/>
      <c r="E52" s="3"/>
      <c r="F52" s="3"/>
      <c r="G52" s="5">
        <v>7140</v>
      </c>
      <c r="H52" s="8"/>
      <c r="I52" s="8"/>
      <c r="J52" s="26"/>
      <c r="K52" s="26">
        <v>10000</v>
      </c>
      <c r="L52" s="26">
        <f>J52+K52</f>
        <v>10000</v>
      </c>
      <c r="M52" s="138">
        <v>10000</v>
      </c>
      <c r="P52" s="177"/>
    </row>
    <row r="53" spans="1:16" ht="12.75">
      <c r="A53" s="63" t="s">
        <v>50</v>
      </c>
      <c r="B53" s="3"/>
      <c r="C53" s="3"/>
      <c r="D53" s="3"/>
      <c r="E53" s="3"/>
      <c r="F53" s="3"/>
      <c r="G53" s="5">
        <v>10642.5</v>
      </c>
      <c r="H53" s="8"/>
      <c r="I53" s="8"/>
      <c r="J53" s="26"/>
      <c r="K53" s="26">
        <v>8000</v>
      </c>
      <c r="L53" s="26">
        <f>J53+K53</f>
        <v>8000</v>
      </c>
      <c r="M53" s="138">
        <v>10000</v>
      </c>
      <c r="P53" s="172"/>
    </row>
    <row r="54" spans="1:16" ht="12.75">
      <c r="A54" s="63" t="s">
        <v>51</v>
      </c>
      <c r="B54" s="3"/>
      <c r="C54" s="3"/>
      <c r="D54" s="3"/>
      <c r="E54" s="3"/>
      <c r="F54" s="3"/>
      <c r="G54" s="5"/>
      <c r="H54" s="8"/>
      <c r="I54" s="8"/>
      <c r="J54" s="26">
        <v>2000</v>
      </c>
      <c r="L54" s="26">
        <f>J54+K54</f>
        <v>2000</v>
      </c>
      <c r="M54" s="138">
        <v>2000</v>
      </c>
      <c r="P54" s="172"/>
    </row>
    <row r="55" spans="1:16" ht="12.75">
      <c r="A55" s="63" t="s">
        <v>52</v>
      </c>
      <c r="B55" s="3"/>
      <c r="C55" s="3"/>
      <c r="D55" s="3"/>
      <c r="E55" s="3"/>
      <c r="F55" s="3"/>
      <c r="G55" s="5"/>
      <c r="H55" s="8"/>
      <c r="I55" s="8"/>
      <c r="J55" s="26"/>
      <c r="K55" s="26">
        <v>150000</v>
      </c>
      <c r="L55" s="26">
        <f>J55+K55</f>
        <v>150000</v>
      </c>
      <c r="M55" s="138">
        <v>120000</v>
      </c>
      <c r="P55" s="172"/>
    </row>
    <row r="56" spans="2:16" ht="12.75">
      <c r="B56" s="3"/>
      <c r="C56" s="3"/>
      <c r="D56" s="3"/>
      <c r="E56" s="3"/>
      <c r="F56" s="3"/>
      <c r="G56" s="5"/>
      <c r="H56" s="8"/>
      <c r="I56" s="8"/>
      <c r="J56" s="26"/>
      <c r="M56" s="138"/>
      <c r="P56" s="172"/>
    </row>
    <row r="57" spans="1:13" ht="12.75">
      <c r="A57" s="63" t="s">
        <v>40</v>
      </c>
      <c r="B57" s="3"/>
      <c r="C57" s="3"/>
      <c r="D57" s="3"/>
      <c r="E57" s="3"/>
      <c r="F57" s="3"/>
      <c r="G57" s="5"/>
      <c r="H57" s="8"/>
      <c r="I57" s="8"/>
      <c r="J57" s="26">
        <v>45000</v>
      </c>
      <c r="L57" s="26">
        <f>J57+K57</f>
        <v>45000</v>
      </c>
      <c r="M57" s="138">
        <v>40000</v>
      </c>
    </row>
    <row r="58" spans="1:13" ht="12.75">
      <c r="A58" s="63" t="s">
        <v>35</v>
      </c>
      <c r="B58" s="3"/>
      <c r="C58" s="3"/>
      <c r="D58" s="3"/>
      <c r="E58" s="3"/>
      <c r="F58" s="3"/>
      <c r="G58" s="5">
        <v>1812</v>
      </c>
      <c r="H58" s="8"/>
      <c r="I58" s="8"/>
      <c r="J58" s="26">
        <v>5000</v>
      </c>
      <c r="K58" s="26">
        <v>5000</v>
      </c>
      <c r="L58" s="26">
        <f>J58+K58</f>
        <v>10000</v>
      </c>
      <c r="M58" s="138">
        <v>10000</v>
      </c>
    </row>
    <row r="59" spans="1:13" ht="12.75">
      <c r="A59" s="63" t="s">
        <v>36</v>
      </c>
      <c r="B59" s="3"/>
      <c r="C59" s="3"/>
      <c r="D59" s="3"/>
      <c r="E59" s="3"/>
      <c r="F59" s="3"/>
      <c r="G59" s="5">
        <v>7354</v>
      </c>
      <c r="H59" s="8"/>
      <c r="I59" s="8"/>
      <c r="J59" s="26"/>
      <c r="K59" s="26">
        <v>15000</v>
      </c>
      <c r="L59" s="26">
        <f>J59+K59</f>
        <v>15000</v>
      </c>
      <c r="M59" s="138">
        <v>15000</v>
      </c>
    </row>
    <row r="60" spans="1:13" ht="12.75">
      <c r="A60" s="63" t="s">
        <v>37</v>
      </c>
      <c r="B60" s="3"/>
      <c r="C60" s="3"/>
      <c r="D60" s="3"/>
      <c r="E60" s="3"/>
      <c r="F60" s="3"/>
      <c r="G60" s="5">
        <v>64942</v>
      </c>
      <c r="H60" s="8"/>
      <c r="I60" s="8"/>
      <c r="J60" s="26">
        <v>30000</v>
      </c>
      <c r="K60" s="26">
        <v>30000</v>
      </c>
      <c r="L60" s="26">
        <f>J60+K60</f>
        <v>60000</v>
      </c>
      <c r="M60" s="138">
        <v>40000</v>
      </c>
    </row>
    <row r="61" spans="1:13" ht="12.75">
      <c r="A61" s="63" t="s">
        <v>53</v>
      </c>
      <c r="B61" s="3"/>
      <c r="C61" s="3"/>
      <c r="D61" s="3"/>
      <c r="E61" s="3"/>
      <c r="F61" s="3"/>
      <c r="G61" s="5"/>
      <c r="H61" s="8"/>
      <c r="I61" s="8"/>
      <c r="J61" s="26"/>
      <c r="M61" s="138"/>
    </row>
    <row r="62" spans="1:13" ht="12.75">
      <c r="A62" s="63" t="s">
        <v>38</v>
      </c>
      <c r="B62" s="3"/>
      <c r="C62" s="3"/>
      <c r="D62" s="3"/>
      <c r="E62" s="3"/>
      <c r="F62" s="3"/>
      <c r="G62" s="5">
        <v>9824.5</v>
      </c>
      <c r="H62" s="8"/>
      <c r="I62" s="8"/>
      <c r="J62" s="26">
        <v>9000</v>
      </c>
      <c r="K62" s="36">
        <v>11000</v>
      </c>
      <c r="L62" s="26">
        <f>J62+K62</f>
        <v>20000</v>
      </c>
      <c r="M62" s="138">
        <v>15000</v>
      </c>
    </row>
    <row r="63" spans="1:13" ht="12.75">
      <c r="A63" s="97" t="s">
        <v>55</v>
      </c>
      <c r="B63" s="3"/>
      <c r="C63" s="3"/>
      <c r="D63" s="3"/>
      <c r="E63" s="3"/>
      <c r="F63" s="3"/>
      <c r="G63" s="5"/>
      <c r="H63" s="8"/>
      <c r="I63" s="8"/>
      <c r="J63" s="26"/>
      <c r="M63" s="138"/>
    </row>
    <row r="64" spans="1:16" ht="25.5">
      <c r="A64" s="64" t="s">
        <v>71</v>
      </c>
      <c r="B64" s="3"/>
      <c r="C64" s="3"/>
      <c r="D64" s="3"/>
      <c r="E64" s="3"/>
      <c r="F64" s="3"/>
      <c r="G64" s="5">
        <v>44536.5</v>
      </c>
      <c r="H64" s="8"/>
      <c r="I64" s="8"/>
      <c r="J64" s="26"/>
      <c r="K64" s="16">
        <v>33000</v>
      </c>
      <c r="L64" s="16">
        <f>J64+K64</f>
        <v>33000</v>
      </c>
      <c r="M64" s="138">
        <v>0</v>
      </c>
      <c r="P64" s="167"/>
    </row>
    <row r="65" spans="1:18" s="82" customFormat="1" ht="12.75">
      <c r="A65" s="98"/>
      <c r="B65" s="78"/>
      <c r="C65" s="78"/>
      <c r="D65" s="78"/>
      <c r="E65" s="78"/>
      <c r="F65" s="78"/>
      <c r="G65" s="79"/>
      <c r="H65" s="80"/>
      <c r="I65" s="80"/>
      <c r="J65" s="81"/>
      <c r="K65" s="81"/>
      <c r="L65" s="81"/>
      <c r="M65" s="150" t="s">
        <v>75</v>
      </c>
      <c r="N65" s="178"/>
      <c r="O65" s="179"/>
      <c r="P65" s="178"/>
      <c r="Q65" s="179"/>
      <c r="R65" s="179"/>
    </row>
    <row r="66" spans="2:13" ht="12.75">
      <c r="B66" s="3"/>
      <c r="C66" s="3"/>
      <c r="D66" s="3"/>
      <c r="E66" s="3"/>
      <c r="F66" s="3"/>
      <c r="G66" s="5"/>
      <c r="H66" s="8"/>
      <c r="I66" s="8"/>
      <c r="J66" s="26"/>
      <c r="M66" s="138"/>
    </row>
    <row r="67" spans="1:16" ht="12.75">
      <c r="A67" s="64" t="s">
        <v>47</v>
      </c>
      <c r="B67" s="3"/>
      <c r="C67" s="3"/>
      <c r="D67" s="3"/>
      <c r="E67" s="3"/>
      <c r="F67" s="3"/>
      <c r="G67" s="5">
        <v>3200</v>
      </c>
      <c r="H67" s="8"/>
      <c r="I67" s="8"/>
      <c r="J67" s="26"/>
      <c r="K67" s="16">
        <v>3000</v>
      </c>
      <c r="L67" s="16">
        <f>J67+K67</f>
        <v>3000</v>
      </c>
      <c r="M67" s="138">
        <v>4000</v>
      </c>
      <c r="P67" s="167"/>
    </row>
    <row r="68" spans="1:18" s="18" customFormat="1" ht="12.75">
      <c r="A68" s="63" t="s">
        <v>26</v>
      </c>
      <c r="G68" s="20"/>
      <c r="H68" s="21"/>
      <c r="I68" s="21"/>
      <c r="J68" s="27"/>
      <c r="K68" s="27"/>
      <c r="L68" s="26"/>
      <c r="M68" s="151"/>
      <c r="N68" s="180"/>
      <c r="O68" s="181"/>
      <c r="P68" s="180"/>
      <c r="Q68" s="181"/>
      <c r="R68" s="181"/>
    </row>
    <row r="69" spans="2:13" ht="12.75">
      <c r="B69" s="3"/>
      <c r="C69" s="3"/>
      <c r="D69" s="3"/>
      <c r="E69" s="3"/>
      <c r="F69" s="3"/>
      <c r="G69" s="5"/>
      <c r="H69" s="8"/>
      <c r="I69" s="8"/>
      <c r="J69" s="26"/>
      <c r="M69" s="138"/>
    </row>
    <row r="70" spans="1:16" ht="12.75">
      <c r="A70" s="64" t="s">
        <v>54</v>
      </c>
      <c r="B70" s="3"/>
      <c r="C70" s="3"/>
      <c r="D70" s="3"/>
      <c r="E70" s="3"/>
      <c r="F70" s="3"/>
      <c r="G70" s="5">
        <v>495774</v>
      </c>
      <c r="H70" s="8"/>
      <c r="I70" s="8"/>
      <c r="J70" s="16">
        <f>ROUND(6281720,-3)</f>
        <v>6282000</v>
      </c>
      <c r="K70" s="16"/>
      <c r="L70" s="16">
        <f>J70</f>
        <v>6282000</v>
      </c>
      <c r="M70" s="138">
        <v>0</v>
      </c>
      <c r="N70" s="167"/>
      <c r="P70" s="167"/>
    </row>
    <row r="71" spans="1:9" ht="38.25">
      <c r="A71" s="86" t="s">
        <v>70</v>
      </c>
      <c r="B71" s="3"/>
      <c r="C71" s="3"/>
      <c r="D71" s="3"/>
      <c r="E71" s="3"/>
      <c r="F71" s="3"/>
      <c r="G71" s="5"/>
      <c r="H71" s="8"/>
      <c r="I71" s="8"/>
    </row>
    <row r="72" spans="1:56" s="75" customFormat="1" ht="16.5" thickBot="1">
      <c r="A72" s="90" t="s">
        <v>1</v>
      </c>
      <c r="B72" s="74"/>
      <c r="C72" s="74"/>
      <c r="D72" s="74"/>
      <c r="E72" s="74"/>
      <c r="F72" s="74"/>
      <c r="G72" s="70" t="e">
        <f>G32+G41</f>
        <v>#REF!</v>
      </c>
      <c r="H72" s="71"/>
      <c r="I72" s="71"/>
      <c r="J72" s="72">
        <f>SUM(J70,J41,J32)</f>
        <v>7194000</v>
      </c>
      <c r="K72" s="72">
        <f>ROUND(SUM(K32,K41,K64,K67),0)</f>
        <v>1485000</v>
      </c>
      <c r="L72" s="72">
        <f>J72+K72</f>
        <v>8679000</v>
      </c>
      <c r="M72" s="152">
        <f>SUM(M32,M41)</f>
        <v>2094000</v>
      </c>
      <c r="N72" s="167"/>
      <c r="O72" s="182"/>
      <c r="P72" s="167"/>
      <c r="Q72" s="182"/>
      <c r="R72" s="182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</row>
    <row r="73" spans="1:9" ht="16.5" thickTop="1">
      <c r="A73" s="64" t="s">
        <v>2</v>
      </c>
      <c r="B73" s="3"/>
      <c r="C73" s="3"/>
      <c r="D73" s="3"/>
      <c r="E73" s="3"/>
      <c r="F73" s="3"/>
      <c r="G73" s="19"/>
      <c r="H73" s="8"/>
      <c r="I73" s="8"/>
    </row>
    <row r="74" spans="1:18" s="7" customFormat="1" ht="15.75">
      <c r="A74" s="64" t="s">
        <v>3</v>
      </c>
      <c r="B74" s="9"/>
      <c r="C74" s="9"/>
      <c r="D74" s="9"/>
      <c r="E74" s="9"/>
      <c r="F74" s="9"/>
      <c r="G74" s="6">
        <f>G28</f>
        <v>1697343.02</v>
      </c>
      <c r="H74" s="11"/>
      <c r="I74" s="11"/>
      <c r="J74" s="37">
        <f>J28</f>
        <v>7343000</v>
      </c>
      <c r="K74" s="16">
        <f>K28</f>
        <v>1336000</v>
      </c>
      <c r="L74" s="16">
        <f>L28</f>
        <v>8679000</v>
      </c>
      <c r="M74" s="153">
        <f>M28</f>
        <v>2176000</v>
      </c>
      <c r="N74" s="167"/>
      <c r="O74" s="171"/>
      <c r="P74" s="167"/>
      <c r="Q74" s="171"/>
      <c r="R74" s="171"/>
    </row>
    <row r="75" spans="1:16" ht="15.75">
      <c r="A75" s="64" t="s">
        <v>4</v>
      </c>
      <c r="B75" s="3"/>
      <c r="C75" s="3"/>
      <c r="D75" s="3"/>
      <c r="E75" s="3"/>
      <c r="F75" s="3"/>
      <c r="G75" s="6" t="e">
        <f>G72</f>
        <v>#REF!</v>
      </c>
      <c r="H75" s="11"/>
      <c r="I75" s="11"/>
      <c r="J75" s="37">
        <f>J72</f>
        <v>7194000</v>
      </c>
      <c r="K75" s="37">
        <f>K72</f>
        <v>1485000</v>
      </c>
      <c r="L75" s="16">
        <f>L72</f>
        <v>8679000</v>
      </c>
      <c r="M75" s="153">
        <f>M72</f>
        <v>2094000</v>
      </c>
      <c r="P75" s="167"/>
    </row>
    <row r="76" spans="1:16" ht="16.5" thickBot="1">
      <c r="A76" s="64" t="s">
        <v>64</v>
      </c>
      <c r="B76" s="3"/>
      <c r="C76" s="3"/>
      <c r="D76" s="3"/>
      <c r="E76" s="3"/>
      <c r="F76" s="3"/>
      <c r="G76" s="6"/>
      <c r="H76" s="11"/>
      <c r="I76" s="11"/>
      <c r="J76" s="37"/>
      <c r="K76" s="37"/>
      <c r="L76" s="16"/>
      <c r="M76" s="154">
        <f>M74-M75</f>
        <v>82000</v>
      </c>
      <c r="P76" s="167"/>
    </row>
    <row r="77" spans="1:13" ht="13.5" thickTop="1">
      <c r="A77" s="64"/>
      <c r="B77" s="3"/>
      <c r="C77" s="3"/>
      <c r="D77" s="3"/>
      <c r="E77" s="3"/>
      <c r="F77" s="3"/>
      <c r="G77" s="16"/>
      <c r="H77" s="11"/>
      <c r="I77" s="11"/>
      <c r="M77" s="143"/>
    </row>
    <row r="78" spans="1:16" ht="15.75">
      <c r="A78" s="64" t="s">
        <v>76</v>
      </c>
      <c r="B78" s="3"/>
      <c r="C78" s="3"/>
      <c r="D78" s="3"/>
      <c r="E78" s="3"/>
      <c r="F78" s="3"/>
      <c r="G78" s="11" t="e">
        <f>G41-#REF!</f>
        <v>#REF!</v>
      </c>
      <c r="H78" s="11"/>
      <c r="I78" s="11"/>
      <c r="J78" s="16"/>
      <c r="K78" s="16"/>
      <c r="L78" s="122">
        <v>318364.62</v>
      </c>
      <c r="M78" s="153">
        <f>318364.62+M76</f>
        <v>400364.62</v>
      </c>
      <c r="P78" s="167"/>
    </row>
    <row r="79" spans="1:13" ht="12.75">
      <c r="A79" s="63" t="s">
        <v>74</v>
      </c>
      <c r="B79" s="3"/>
      <c r="C79" s="3"/>
      <c r="D79" s="3"/>
      <c r="E79" s="3"/>
      <c r="F79" s="3"/>
      <c r="G79" s="5"/>
      <c r="H79" s="8"/>
      <c r="I79" s="8"/>
      <c r="L79" s="81" t="s">
        <v>72</v>
      </c>
      <c r="M79" s="155" t="s">
        <v>73</v>
      </c>
    </row>
    <row r="80" spans="1:7" ht="12.75">
      <c r="A80" s="64"/>
      <c r="B80" s="3"/>
      <c r="C80" s="3"/>
      <c r="D80" s="3"/>
      <c r="E80" s="3"/>
      <c r="F80" s="3"/>
      <c r="G80" s="11"/>
    </row>
    <row r="81" spans="1:7" ht="12.75">
      <c r="A81" s="64"/>
      <c r="G81" s="5"/>
    </row>
    <row r="82" spans="1:12" ht="12.75">
      <c r="A82" s="123"/>
      <c r="B82" s="10"/>
      <c r="C82" s="10"/>
      <c r="D82" s="10"/>
      <c r="E82" s="10"/>
      <c r="F82" s="10"/>
      <c r="G82" s="124"/>
      <c r="H82" s="125"/>
      <c r="I82" s="125"/>
      <c r="J82" s="126"/>
      <c r="K82" s="127"/>
      <c r="L82" s="127"/>
    </row>
    <row r="83" spans="2:13" ht="12.75">
      <c r="B83" s="3"/>
      <c r="C83" s="3"/>
      <c r="D83" s="3"/>
      <c r="E83" s="3"/>
      <c r="F83" s="3"/>
      <c r="G83" s="3"/>
      <c r="H83" s="8"/>
      <c r="I83" s="8"/>
      <c r="M83" s="143"/>
    </row>
    <row r="84" spans="1:9" ht="12.75">
      <c r="A84" s="64" t="s">
        <v>32</v>
      </c>
      <c r="B84" s="9"/>
      <c r="C84" s="9"/>
      <c r="D84" s="9"/>
      <c r="E84" s="3"/>
      <c r="F84" s="9"/>
      <c r="G84" s="11"/>
      <c r="H84" s="8"/>
      <c r="I84" s="8"/>
    </row>
    <row r="85" spans="2:7" ht="12.75">
      <c r="B85" s="3"/>
      <c r="C85" s="3"/>
      <c r="D85" s="3"/>
      <c r="E85" s="3"/>
      <c r="F85" s="3"/>
      <c r="G85" s="6"/>
    </row>
    <row r="86" ht="12.75">
      <c r="G86" s="5"/>
    </row>
    <row r="87" ht="12.75">
      <c r="A87" s="121" t="s">
        <v>33</v>
      </c>
    </row>
    <row r="88" ht="12.75">
      <c r="A88" s="97" t="s">
        <v>34</v>
      </c>
    </row>
    <row r="89" ht="12.75">
      <c r="A89" s="97" t="s">
        <v>5</v>
      </c>
    </row>
    <row r="90" ht="12.75">
      <c r="A90" s="97" t="s">
        <v>6</v>
      </c>
    </row>
    <row r="91" ht="12.75">
      <c r="A91" s="97"/>
    </row>
    <row r="92" ht="12.75">
      <c r="A92" s="121" t="s">
        <v>11</v>
      </c>
    </row>
    <row r="93" ht="12.75">
      <c r="A93" s="97" t="s">
        <v>12</v>
      </c>
    </row>
    <row r="94" ht="12.75">
      <c r="A94" s="97" t="s">
        <v>7</v>
      </c>
    </row>
    <row r="95" ht="12.75">
      <c r="A95" s="97" t="s">
        <v>10</v>
      </c>
    </row>
    <row r="96" ht="12.75">
      <c r="A96" s="97" t="s">
        <v>8</v>
      </c>
    </row>
  </sheetData>
  <mergeCells count="1">
    <mergeCell ref="A1:F1"/>
  </mergeCells>
  <printOptions/>
  <pageMargins left="0.5511811023622047" right="0.73" top="0.984251968503937" bottom="0.984251968503937" header="0.5118110236220472" footer="0.5118110236220472"/>
  <pageSetup horizontalDpi="600" verticalDpi="600" orientation="portrait" paperSize="9" scale="75" r:id="rId1"/>
  <rowBreaks count="1" manualBreakCount="1">
    <brk id="3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D15"/>
  <sheetViews>
    <sheetView workbookViewId="0" topLeftCell="A1">
      <selection activeCell="C13" sqref="C13"/>
    </sheetView>
  </sheetViews>
  <sheetFormatPr defaultColWidth="9.00390625" defaultRowHeight="12.75"/>
  <cols>
    <col min="2" max="2" width="27.625" style="0" customWidth="1"/>
    <col min="3" max="3" width="56.375" style="0" customWidth="1"/>
  </cols>
  <sheetData>
    <row r="1" ht="14.25">
      <c r="B1" s="28"/>
    </row>
    <row r="2" ht="15" thickBot="1">
      <c r="B2" s="29"/>
    </row>
    <row r="3" spans="2:3" ht="14.25">
      <c r="B3" s="30">
        <v>320000</v>
      </c>
      <c r="C3" s="186"/>
    </row>
    <row r="4" spans="2:3" ht="14.25">
      <c r="B4" s="31">
        <v>240000</v>
      </c>
      <c r="C4" s="187"/>
    </row>
    <row r="5" spans="2:4" ht="15" thickBot="1">
      <c r="B5" s="32">
        <v>240000</v>
      </c>
      <c r="C5" s="188"/>
      <c r="D5">
        <f>C3*12</f>
        <v>0</v>
      </c>
    </row>
    <row r="6" spans="2:3" ht="15" thickBot="1">
      <c r="B6" s="32">
        <f>12*14500</f>
        <v>174000</v>
      </c>
      <c r="C6" s="33"/>
    </row>
    <row r="7" spans="2:3" ht="15" thickBot="1">
      <c r="B7" s="32"/>
      <c r="C7" s="33"/>
    </row>
    <row r="8" spans="2:3" ht="15" thickBot="1">
      <c r="B8" s="32">
        <f>15500*6</f>
        <v>93000</v>
      </c>
      <c r="C8" s="33"/>
    </row>
    <row r="9" spans="2:3" ht="15" thickBot="1">
      <c r="B9" s="32">
        <f>SUM(B6,B8,B5,B4,B3)</f>
        <v>1067000</v>
      </c>
      <c r="C9" s="33">
        <f>B9*1.35</f>
        <v>1440450</v>
      </c>
    </row>
    <row r="10" spans="2:3" ht="15" thickBot="1">
      <c r="B10" s="32"/>
      <c r="C10" s="33">
        <f>B9*0.09</f>
        <v>96030</v>
      </c>
    </row>
    <row r="11" spans="2:3" ht="15" thickBot="1">
      <c r="B11" s="32">
        <f>(B4+B5*1.35)*0.75</f>
        <v>423000</v>
      </c>
      <c r="C11" s="33"/>
    </row>
    <row r="12" spans="2:3" ht="15" thickBot="1">
      <c r="B12" s="32"/>
      <c r="C12" s="33">
        <f>55*0.55*251*2*0.75</f>
        <v>11389.125000000002</v>
      </c>
    </row>
    <row r="13" ht="14.25">
      <c r="B13" s="29"/>
    </row>
    <row r="14" ht="12.75">
      <c r="B14">
        <f>55*0.55*251*4</f>
        <v>30371.000000000004</v>
      </c>
    </row>
    <row r="15" ht="12.75">
      <c r="B15">
        <f>3500*12</f>
        <v>42000</v>
      </c>
    </row>
  </sheetData>
  <mergeCells count="1">
    <mergeCell ref="C3:C5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Euroregion Elbe/Labe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Lipský</dc:creator>
  <cp:keywords/>
  <dc:description/>
  <cp:lastModifiedBy>Euroregion Labe</cp:lastModifiedBy>
  <cp:lastPrinted>2010-03-08T09:46:46Z</cp:lastPrinted>
  <dcterms:created xsi:type="dcterms:W3CDTF">2001-02-22T14:27:19Z</dcterms:created>
  <dcterms:modified xsi:type="dcterms:W3CDTF">2010-03-08T10:03:33Z</dcterms:modified>
  <cp:category/>
  <cp:version/>
  <cp:contentType/>
  <cp:contentStatus/>
</cp:coreProperties>
</file>